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4545" windowWidth="19320" windowHeight="6615" activeTab="4"/>
  </bookViews>
  <sheets>
    <sheet name="2" sheetId="1" r:id="rId1"/>
    <sheet name="3" sheetId="2" r:id="rId2"/>
    <sheet name="4" sheetId="3" r:id="rId3"/>
    <sheet name="5" sheetId="4" r:id="rId4"/>
    <sheet name="R Sup" sheetId="5" r:id="rId5"/>
  </sheets>
  <definedNames/>
  <calcPr fullCalcOnLoad="1"/>
</workbook>
</file>

<file path=xl/comments5.xml><?xml version="1.0" encoding="utf-8"?>
<comments xmlns="http://schemas.openxmlformats.org/spreadsheetml/2006/main">
  <authors>
    <author>Provincia Catania</author>
  </authors>
  <commentList>
    <comment ref="D4" authorId="0">
      <text>
        <r>
          <rPr>
            <b/>
            <sz val="8"/>
            <rFont val="Tahoma"/>
            <family val="0"/>
          </rPr>
          <t xml:space="preserve">Provincia Catania: </t>
        </r>
        <r>
          <rPr>
            <b/>
            <sz val="11"/>
            <rFont val="Tahoma"/>
            <family val="2"/>
          </rPr>
          <t>cella modificabile</t>
        </r>
        <r>
          <rPr>
            <sz val="8"/>
            <rFont val="Tahoma"/>
            <family val="0"/>
          </rPr>
          <t xml:space="preserve">
</t>
        </r>
      </text>
    </comment>
  </commentList>
</comments>
</file>

<file path=xl/sharedStrings.xml><?xml version="1.0" encoding="utf-8"?>
<sst xmlns="http://schemas.openxmlformats.org/spreadsheetml/2006/main" count="900" uniqueCount="350">
  <si>
    <t>Tav 19 - Ripartizione della superficie aziendale secondo l'utilizzazione dei terreni, per comune</t>
  </si>
  <si>
    <t>Tav. 20 - Aziende con seminativi, per prioncipali coltivazioni e comune</t>
  </si>
  <si>
    <t xml:space="preserve">Tav. 21 - Aziende con coltivazioni legnose agrarie, per comune </t>
  </si>
  <si>
    <t>CEREALI</t>
  </si>
  <si>
    <t>COLTIVAZIONI
ORTIVE</t>
  </si>
  <si>
    <t xml:space="preserve">COLTIVAZIONI FORAGGERE
AVVICENDATE </t>
  </si>
  <si>
    <t>Seminativi</t>
  </si>
  <si>
    <t>Coltivazioni permanenti</t>
  </si>
  <si>
    <t>Prati permanenti
e pascoli</t>
  </si>
  <si>
    <t>Totale</t>
  </si>
  <si>
    <t>SUPERFICIE
A BOSCHI</t>
  </si>
  <si>
    <t>di cui frumento</t>
  </si>
  <si>
    <t>VITE</t>
  </si>
  <si>
    <t>OLIVO</t>
  </si>
  <si>
    <t>AGRUMI</t>
  </si>
  <si>
    <t>COMUNE</t>
  </si>
  <si>
    <t>legnose
agrarie</t>
  </si>
  <si>
    <t>altre</t>
  </si>
  <si>
    <t>Aziende</t>
  </si>
  <si>
    <t>Superficie
a cereali</t>
  </si>
  <si>
    <t xml:space="preserve">Superficie
</t>
  </si>
  <si>
    <t xml:space="preserve">Superficie </t>
  </si>
  <si>
    <t>Superficie
a vite</t>
  </si>
  <si>
    <t>Superficie
a olivo</t>
  </si>
  <si>
    <t>Superficie
ad agrumi</t>
  </si>
  <si>
    <t xml:space="preserve">Superficie
a fruttiferi </t>
  </si>
  <si>
    <t>ACI BONACCORSI</t>
  </si>
  <si>
    <t>-</t>
  </si>
  <si>
    <t>ACI CASTELLO</t>
  </si>
  <si>
    <t>ACI CATENA</t>
  </si>
  <si>
    <t>ACIREALE</t>
  </si>
  <si>
    <t>ACI SANT'ANTONIO</t>
  </si>
  <si>
    <t>ADRANO</t>
  </si>
  <si>
    <t>BELPASSO</t>
  </si>
  <si>
    <t>BIANCAVILLA</t>
  </si>
  <si>
    <t>BRONTE</t>
  </si>
  <si>
    <t>CALATABIANO</t>
  </si>
  <si>
    <t>CALTAGIRONE</t>
  </si>
  <si>
    <t>CAMPOROTONDO ETNEO</t>
  </si>
  <si>
    <t>CASTEL DI IUDICA</t>
  </si>
  <si>
    <t>CASTIGLIONE DI SICILIA</t>
  </si>
  <si>
    <t>CATANIA</t>
  </si>
  <si>
    <t>FIUMEFREDDO DI SICILIA</t>
  </si>
  <si>
    <t>GIARRE</t>
  </si>
  <si>
    <t>GRAMMICHELE</t>
  </si>
  <si>
    <t>GRAVINA DI CATANIA</t>
  </si>
  <si>
    <t>LICODIA EUBEA</t>
  </si>
  <si>
    <t>LINGUAGLOSSA</t>
  </si>
  <si>
    <t>MALETTO</t>
  </si>
  <si>
    <t>MASCALI</t>
  </si>
  <si>
    <t>MASCALUCIA</t>
  </si>
  <si>
    <t>MILITELLO IN VAL DI CATANIA</t>
  </si>
  <si>
    <t>MILO</t>
  </si>
  <si>
    <t>MINEO</t>
  </si>
  <si>
    <t>MIRABELLA IMBACCARI</t>
  </si>
  <si>
    <t>MISTERBIANCO</t>
  </si>
  <si>
    <t>NICOLOSI</t>
  </si>
  <si>
    <t>PALAGONIA</t>
  </si>
  <si>
    <t>PATERNO'</t>
  </si>
  <si>
    <t>PEDARA</t>
  </si>
  <si>
    <t>PIEDIMONTE ETNEO</t>
  </si>
  <si>
    <t>RADDUSA</t>
  </si>
  <si>
    <t>RAMACCA</t>
  </si>
  <si>
    <t>RANDAZZO</t>
  </si>
  <si>
    <t>RIPOSTO</t>
  </si>
  <si>
    <t>SAN CONO</t>
  </si>
  <si>
    <t>SAN GIOVANNI LA PUNTA</t>
  </si>
  <si>
    <t>SAN GREGORIO DI CATANIA</t>
  </si>
  <si>
    <t>SAN MICHELE DI GANZARIA</t>
  </si>
  <si>
    <t>SAN PIETRO CLARENZA</t>
  </si>
  <si>
    <t>_</t>
  </si>
  <si>
    <t>SANT'ALFIO</t>
  </si>
  <si>
    <t>SANTA MARIA DI LICODIA</t>
  </si>
  <si>
    <t>SANTA VENERINA</t>
  </si>
  <si>
    <t>SCORDIA</t>
  </si>
  <si>
    <t>TRECASTAGNI</t>
  </si>
  <si>
    <t>TREMESTIERI ETNEO</t>
  </si>
  <si>
    <t>VALVERDE</t>
  </si>
  <si>
    <t>VIAGRANDE</t>
  </si>
  <si>
    <t>VIZZINI</t>
  </si>
  <si>
    <t>ZAFFERANA ETNEA</t>
  </si>
  <si>
    <t>Tav  34 - Ripartizione della superficie aziendale secondo l'utilizzazione dei terreni per comune</t>
  </si>
  <si>
    <t>Superficie agricola utilizzata (SAU)</t>
  </si>
  <si>
    <t xml:space="preserve">
Seminativi</t>
  </si>
  <si>
    <t>TOTALE</t>
  </si>
  <si>
    <t>ALTRA
SUPERFICIE</t>
  </si>
  <si>
    <t>MANIACE</t>
  </si>
  <si>
    <t>MAZZARRONE</t>
  </si>
  <si>
    <t>--</t>
  </si>
  <si>
    <t>SANT'AGATA LI BATTIATI</t>
  </si>
  <si>
    <t>TOTALE PROVINCIA</t>
  </si>
  <si>
    <t>Superficie
a frumento</t>
  </si>
  <si>
    <t>Superficie
a coltivazioni
ortive</t>
  </si>
  <si>
    <t>FRUTTIFERI</t>
  </si>
  <si>
    <t>Superficie
ad olivo</t>
  </si>
  <si>
    <t>Aziende
e</t>
  </si>
  <si>
    <t>Superficie
a fruttiferi</t>
  </si>
  <si>
    <t>cerali</t>
  </si>
  <si>
    <t>ortive</t>
  </si>
  <si>
    <t>for_avv</t>
  </si>
  <si>
    <t>tot_sem</t>
  </si>
  <si>
    <t xml:space="preserve">prati_pascoli </t>
  </si>
  <si>
    <t>vite</t>
  </si>
  <si>
    <t>olivo</t>
  </si>
  <si>
    <t>agrumi</t>
  </si>
  <si>
    <t>fruttif</t>
  </si>
  <si>
    <t>tot colt leg</t>
  </si>
  <si>
    <t>tot SAU</t>
  </si>
  <si>
    <t>boschi</t>
  </si>
  <si>
    <t>altra sup</t>
  </si>
  <si>
    <t>tot sup agr</t>
  </si>
  <si>
    <t>Comune</t>
  </si>
  <si>
    <t>Aci Bonaccorsi</t>
  </si>
  <si>
    <t>Aci Castello</t>
  </si>
  <si>
    <t>Aci Catena</t>
  </si>
  <si>
    <t>Aci Sant'Antonio</t>
  </si>
  <si>
    <t>Acireale</t>
  </si>
  <si>
    <t>Adrano</t>
  </si>
  <si>
    <t>Belpasso</t>
  </si>
  <si>
    <t>Biancavilla</t>
  </si>
  <si>
    <t>Bronte</t>
  </si>
  <si>
    <t>Calatabiano</t>
  </si>
  <si>
    <t>Caltagirone</t>
  </si>
  <si>
    <t>Camporotondo Etneo</t>
  </si>
  <si>
    <t>Castel di Iudica</t>
  </si>
  <si>
    <t>Castiglione di Sicilia</t>
  </si>
  <si>
    <t>Catania</t>
  </si>
  <si>
    <t>Fiumefreddo di Sicilia</t>
  </si>
  <si>
    <t>Giarre</t>
  </si>
  <si>
    <t>Grammichele</t>
  </si>
  <si>
    <t>Gravina di Catania</t>
  </si>
  <si>
    <t>Licodia Eubea</t>
  </si>
  <si>
    <t>Linguaglossa</t>
  </si>
  <si>
    <t>Maletto</t>
  </si>
  <si>
    <t>Maniace</t>
  </si>
  <si>
    <t>Mascali</t>
  </si>
  <si>
    <t>Mascalucia</t>
  </si>
  <si>
    <t>Mazzarrone</t>
  </si>
  <si>
    <t>Militello in Val di Catania</t>
  </si>
  <si>
    <t>Milo</t>
  </si>
  <si>
    <t>Mineo</t>
  </si>
  <si>
    <t>Mirabella Imbaccari</t>
  </si>
  <si>
    <t>Misterbianco</t>
  </si>
  <si>
    <t>Motta Sant’Anastasia</t>
  </si>
  <si>
    <t>Nicolosi</t>
  </si>
  <si>
    <t>Palagonia</t>
  </si>
  <si>
    <t>Pedara</t>
  </si>
  <si>
    <t>Piedimonte Etneo</t>
  </si>
  <si>
    <t>Raddusa</t>
  </si>
  <si>
    <t>Ragalna</t>
  </si>
  <si>
    <t>Ramacca</t>
  </si>
  <si>
    <t>Randazzo</t>
  </si>
  <si>
    <t>Riposto</t>
  </si>
  <si>
    <t>San Cono</t>
  </si>
  <si>
    <t>San Giovanni la Punta</t>
  </si>
  <si>
    <t>San Gregorio di Catania</t>
  </si>
  <si>
    <t>San Michele di Ganzaria</t>
  </si>
  <si>
    <t>San Pietro Clarenza</t>
  </si>
  <si>
    <t>Santa Maria di Licodia</t>
  </si>
  <si>
    <t>Santa Venerina</t>
  </si>
  <si>
    <t>Sant'Agata li Battiati</t>
  </si>
  <si>
    <t>Sant'Alfio</t>
  </si>
  <si>
    <t>Scordia</t>
  </si>
  <si>
    <t>Trecastagni</t>
  </si>
  <si>
    <t>Tremestieri Etneo</t>
  </si>
  <si>
    <t>Valverde</t>
  </si>
  <si>
    <t>Viagrande</t>
  </si>
  <si>
    <t>Vizzini</t>
  </si>
  <si>
    <t>Zafferana Etnea</t>
  </si>
  <si>
    <t>Totale provincia</t>
  </si>
  <si>
    <t>ex C.M.</t>
  </si>
  <si>
    <t>ha.</t>
  </si>
  <si>
    <t>si</t>
  </si>
  <si>
    <t>COMUNI</t>
  </si>
  <si>
    <t>SUPERFICIE AGRICOLA UTILIZZATA</t>
  </si>
  <si>
    <t>Arboricoltu-</t>
  </si>
  <si>
    <t>SUPERFICIE AGRARIA NON UTILIZZATA</t>
  </si>
  <si>
    <t>Altra</t>
  </si>
  <si>
    <t>ZONE ALTIMETRICHE</t>
  </si>
  <si>
    <t>Coltivazioni legnose agrarie</t>
  </si>
  <si>
    <t>Prati permanenti e pascoli</t>
  </si>
  <si>
    <t>ra da legno</t>
  </si>
  <si>
    <t>Boschi</t>
  </si>
  <si>
    <t>Di cui destinata ad attività ricreative</t>
  </si>
  <si>
    <t>superficie</t>
  </si>
  <si>
    <t>­</t>
  </si>
  <si>
    <t>Paterno'</t>
  </si>
  <si>
    <t>Totale aziende</t>
  </si>
  <si>
    <t>Totale cereali</t>
  </si>
  <si>
    <t>FRUMENTO</t>
  </si>
  <si>
    <t>Coltivazioni ortive</t>
  </si>
  <si>
    <t xml:space="preserve">Coltivazioni foraggere avvicendate  </t>
  </si>
  <si>
    <t>Superficie</t>
  </si>
  <si>
    <t>5° censimento</t>
  </si>
  <si>
    <t>4° censimento</t>
  </si>
  <si>
    <t>3° censimento</t>
  </si>
  <si>
    <t>2° censimento</t>
  </si>
  <si>
    <t>TOTALE provincia</t>
  </si>
  <si>
    <t>Totale PROVINCIA</t>
  </si>
  <si>
    <t>Tot Sup agr</t>
  </si>
  <si>
    <t>prati pascoli</t>
  </si>
  <si>
    <t>Superficie totale Ha.</t>
  </si>
  <si>
    <t>Sup. a coltivazioni
foraggere avvic.</t>
  </si>
  <si>
    <t>COLT. FORAGGERE
AVVICENDATE</t>
  </si>
  <si>
    <t>1° Censimento generale dell'agricoltuta, 15 aprile 1961, dati non disponibili</t>
  </si>
  <si>
    <t>2° Censimento generale dell'agricoltuta, 25 ottobre 1970</t>
  </si>
  <si>
    <t>3° Censimento generale dell'agricoltuta, 24 ottobre 1982</t>
  </si>
  <si>
    <t>4° Censimento generale dell'agricoltuta, 15 aprile 1991</t>
  </si>
  <si>
    <t xml:space="preserve">  Digitare il Comune o totale provincia</t>
  </si>
  <si>
    <t xml:space="preserve">     Comune   </t>
  </si>
  <si>
    <t>tot colt. legnose</t>
  </si>
  <si>
    <t>foragg avvic.</t>
  </si>
  <si>
    <t>tot superf aziendale</t>
  </si>
  <si>
    <t>Sup tot</t>
  </si>
  <si>
    <t>Note</t>
  </si>
  <si>
    <t>Comune autonomo dal 1826</t>
  </si>
  <si>
    <t>Fino al 1929 si chiamava Adernò</t>
  </si>
  <si>
    <t>Già frazione di Ramacca con il nome di Giardinelli, eretto comune con legge n. 139 del 29/01/1934</t>
  </si>
  <si>
    <t>Anticamente il centro si chiamava Plachi</t>
  </si>
  <si>
    <t>Comune autonomo dal 1981, staccandosi da Bronte</t>
  </si>
  <si>
    <t>Fondato il 29 aprile 1976 con territori ceduti da Caltagirone e da Licodia Eubea</t>
  </si>
  <si>
    <t>Comune autonomo dal 1955</t>
  </si>
  <si>
    <t>Dal 1818 comune autonomo</t>
  </si>
  <si>
    <t>Dal 1859 divenne comune autonomo, staccandosi da Ramacca.</t>
  </si>
  <si>
    <t>Il 18 aprile 1985, comune autonomo staccandosi dal comune di Paternò</t>
  </si>
  <si>
    <t>Divenuto Comune autono nel 1842. Dal periodo fascista alla fine della seconda guerra mondiale unito al comune di Giarre col nome di Jonia</t>
  </si>
  <si>
    <t>Nella seconda metà dell'Ottocento, diventa Comune staccandosi da San Michele di Ganzaria</t>
  </si>
  <si>
    <t>Comune autonomo nel 1926</t>
  </si>
  <si>
    <t>Comune autonomo nel 1936, staccamdosi da Acireale</t>
  </si>
  <si>
    <t>Comune autonomo dal 1840</t>
  </si>
  <si>
    <t>Comune autonomo dal 30 marzo 1951</t>
  </si>
  <si>
    <t>Ricostruito dopo il terremoto del 1693 sulle macerie del vecchio centro Malopasso</t>
  </si>
  <si>
    <t xml:space="preserve">Il paese deriva dal quartiere della Catena, formatesi nel 1640, quando l'antica Aci si spezzo in due. </t>
  </si>
  <si>
    <t>Dal periodo fascista alla fine della seconda guerra mondiale unito al comune di Riposto col nome di Jonia</t>
  </si>
  <si>
    <t>Dal 1981 perde parte del territorio per la costituzione del Comune di Maniace</t>
  </si>
  <si>
    <t>Dal 29 aprile 1976 parte del territorio viene ceduto per la costituzione del comune di Mazzarrone</t>
  </si>
  <si>
    <t>5° Censimento generale dell'agricoltuta, 22 ottobre 2000</t>
  </si>
  <si>
    <t>6° Censimento generale dell'agricoltuta, 24 ottobre 2010, dati non disponibili</t>
  </si>
  <si>
    <t>Utilizzo dei terreni</t>
  </si>
  <si>
    <t>Utilizzo dei terreni. Censimenti generali agricoltura (ISTAT). Ripartizione della superficie aziendale secondo l'utilizzazione dei terreni</t>
  </si>
  <si>
    <t>Confini</t>
  </si>
  <si>
    <t>Corsi d'acqua</t>
  </si>
  <si>
    <t>Aci Sant'Antonio, Valverde, San Giovanni la Punta e Viagrande</t>
  </si>
  <si>
    <t xml:space="preserve"> </t>
  </si>
  <si>
    <t xml:space="preserve">San Gregorio, Valverde, Aci Catena, Acireale, Catania e mare Ionio  </t>
  </si>
  <si>
    <t>Aci Sant'Antonio, Aci Castello, Acireale e Valverde</t>
  </si>
  <si>
    <t>t. Lavinaio</t>
  </si>
  <si>
    <t>Aci Castello, Aci Catena, Aci Sant'Antonio, Santa Venerina, Giarre, Riposto, Zafferana Etnea e mare Ionio</t>
  </si>
  <si>
    <t>t. Platani, v. Pozzillo, t. Fago, t. Lavinaio, v. Grande</t>
  </si>
  <si>
    <t>Acireale, Aci Catena, Viagrande, Aci Bonaccorsi e Valverde</t>
  </si>
  <si>
    <t>Biancavilla, Bronte e c.p. EN</t>
  </si>
  <si>
    <t>f. Simeto, v. della Serra</t>
  </si>
  <si>
    <t xml:space="preserve">Biancavilla, Ragalna, Paternò, Motta S.A., Ramacca, c.p. SR, Catania, Camporotondo, San Pietro Clarenza, Mascalucia e Nicolosi </t>
  </si>
  <si>
    <t>f. Simeto, f. Dittaino, t. Finaita, v. Todaro, v. Grannolo, t. Mazzo, v. Salato</t>
  </si>
  <si>
    <t>Adrano, S.M. Licosia, c.p. EN, Belpasso, Paternò e Ragalna</t>
  </si>
  <si>
    <t>f. Simeto, v. della Serra, v. S. Filippo, v. Rugoro Grosso, v. di Licodia</t>
  </si>
  <si>
    <t>Adrano, Randazzo, Maletto, Maniace e c.p. ME e EN</t>
  </si>
  <si>
    <t>t. Martello, t. Saracena, f. Simeto, v. Sperone, f. di Serravalle, v. Grappida, v. Garbo,  v. Margiogrande, f. di Troina, v. Bazitta, v. Gelso, v. Donnavita, t. Favorito, t. S. Cristoforo</t>
  </si>
  <si>
    <t>c.p. ME, mare Ionio, Fiumefreddo di Sicilia, Piedimonte Etneo, Linguaglossa e Castiglione di Sicilia</t>
  </si>
  <si>
    <t>t. Truffazzo, f. Alcantara, v. San Zito, f. Fiumefreddo, t. Minissale, t. Zambataro</t>
  </si>
  <si>
    <t>Grammichele, Mineo, Mirabella Imbaccari, San Michele di Ganzaria, c.p. EN, CL e RG , Mazzarrone e Licodia Eubea</t>
  </si>
  <si>
    <t>San Pietro Clarenza, Belpasso, Motta Sant'Anastasia e Misterbianco</t>
  </si>
  <si>
    <t>Ramacca, Paternò, c.p. EN</t>
  </si>
  <si>
    <t>v. Pianotta, v. Canazzi, f. Carbonaro, v. Lavina, v. Turcisi, v. Franchetto, f. Dittaino</t>
  </si>
  <si>
    <t>Randazzo, c.p. ME, Calatabiano, Linguaglossa, Sant'Alfio</t>
  </si>
  <si>
    <t>f. Alcantara, v. San Zito, v. Sorbera</t>
  </si>
  <si>
    <t>Aci Castello, mare Ionio, c.p. SR, Belpasso, Gravina, Mascalucia, Misterbianco, Motta Sant'Anastasia, San Gregorio, San Pietro Clarenza e Sant'Agata li Battiati e Tremestieri Etneo (isola)</t>
  </si>
  <si>
    <t xml:space="preserve">f. Simeto, f. Gornalunga, f. Dittaino, t. Acquicella, v. Acquasanta, v. Bummacaro, fosso Buttaceto, v. Cardinale, t. Fontanarossa, Librino, Nitta, Amenano, t. Finaita, v. Pantano d'Arci, v. Mendola, v. Alice, canale Iungetto </t>
  </si>
  <si>
    <t>Calatabiano, Mascali, Piedimonte Etneo e mare Ionio</t>
  </si>
  <si>
    <t>f. Fiumefreddo, t. delle Forche,  t. Minissale, v. S.Venera</t>
  </si>
  <si>
    <t>Zafferana, Sant'Alfio, Milo, Santa Venerina, Acireale, Riposto e Mascali</t>
  </si>
  <si>
    <t>t. S.Maria la Strada, t. Macchia, t. Babbo, v. Cava Grande,  t. Cacocciola, t. Fago, v. Sant'alfio Sciarrone</t>
  </si>
  <si>
    <t>Licodia Eubea, Caltagirone e Mineo</t>
  </si>
  <si>
    <t xml:space="preserve">t. Caltagirone o Margi, v. Zaccano, v. Cabella Chiara, t. Ficuzza, fosso della Badia </t>
  </si>
  <si>
    <t>Sant'Agata li Battiati, Tremestieri Etneo, Mascalucia e Catania</t>
  </si>
  <si>
    <t>Vizzini, Grammichele, Mazzarrone, Caltagirone, c.p. RG e Mineo</t>
  </si>
  <si>
    <t>f. Acate-Dirillo, f. Amerillo, v. Cava dei Volaci, v. Cava Scura, v. Fossa della Noce, v. Scifazzo, v. I Margi, v. Coniglio, fosso della Badia, v. Chiara</t>
  </si>
  <si>
    <t>Piedimonte Etneo, Castiglione di Sicilia e Calatabiano</t>
  </si>
  <si>
    <t>v. Fosse, v. Gibiotti, v. Ciapparotto, v. Chiovazzi, v. Salto del Bue</t>
  </si>
  <si>
    <t>Bronte e c.p. ME</t>
  </si>
  <si>
    <t>t. Cutò, t. Martello, t. Saracena, f. Simeto, v. Donnavita, v. Gelso, v. Carcara, v. Ferrara, v. Sementile, f. Simeto</t>
  </si>
  <si>
    <t>Fiumefreddo, Piedimonte Etneo, Sant'Alfio, Giarre, Riposto e mare Ionio</t>
  </si>
  <si>
    <t>t. Macchia, t. Vallonazzo, t. delle Forche, t. Corvo, v. S.Venera</t>
  </si>
  <si>
    <t>Nicolosi, Pedara, Tremestieri Etneo, Gravina, Catania, San Pietro Clarenza e Belpasso</t>
  </si>
  <si>
    <t>Caltagirone, Licodia Eubea e c.p. RG</t>
  </si>
  <si>
    <t>f. Acate-Dirillo, v.della Cava, t. Ficuzza, v. Grassurella</t>
  </si>
  <si>
    <t>Palagonia, c.p. SR, Scordia, Vizzini e Mineo</t>
  </si>
  <si>
    <t>t. Loddiero, f. Catalfaro, t. Ippolito, fosso Carruba Picotta,  t. Ossena, v. Cava di Monaci, fosso Ciaramito</t>
  </si>
  <si>
    <t>Giarre, Sant'Alfio, Zafferana Etnea</t>
  </si>
  <si>
    <t>t. Sambuco, t. Nespola, t. Cacocciola, v. Felcerossa, v. Cavagrande</t>
  </si>
  <si>
    <t>Palagonia, Militello V.C., Ramacca, Vizzini, Licodia Eubea, Grammichele, Caltagirone e c.p. EN</t>
  </si>
  <si>
    <t xml:space="preserve">f. Caltagirone, v. Làmia, f. Catalfaro, f. Tempio, v. Buffa, f. Margherito, fosso Acquabianca, fosso Sortavilla, v. Coniglio, fosso Badia, f. Caldo, f. del Ferro, f. Pietrarossa, v. Mazzella </t>
  </si>
  <si>
    <t>Caltagirone e c.p. EN</t>
  </si>
  <si>
    <t>t. della Gatta, t. Bosco, v. Imbaccari</t>
  </si>
  <si>
    <t>Catania, Motta Sant'Anastasia, Camporotondo E. e San Pietro Clarenza</t>
  </si>
  <si>
    <t xml:space="preserve">c. Buttaceto, v. Cuba, v. Cardinale, v. Rosa, v. Mendola, v. Alice Fontanazza </t>
  </si>
  <si>
    <t>Misterbianco, Catania, Belpasso e Camporotondo Etneo</t>
  </si>
  <si>
    <t>f. Simeto, t. Finaita, v. Rosa, v. dei Sieli, v. Mendola, v. Alice Fontanazza</t>
  </si>
  <si>
    <t>Mascalucia, Pedara, Belpasso e Zafferana Etnea</t>
  </si>
  <si>
    <t>Mineo, Ramacca, Militello in Val di Catania e c.p. SR</t>
  </si>
  <si>
    <t xml:space="preserve"> t. Catalfaro, f. Caltagirone o Margi</t>
  </si>
  <si>
    <t>Ragalna, Belpasso, Ramacca, Biancavilla, Santa Maria di Licodia, Castel di Iudica e c.p. EN</t>
  </si>
  <si>
    <t>f. Simeto, f. Dittaino, v. Grannolo, v. di Licodia, v. Sferro, v. Tirabue, v. S.Todaro, v. Salato</t>
  </si>
  <si>
    <t xml:space="preserve">Mascalucia, Trecastagni, Tremestieri Etneo, Nicolosi e Zafferana Etnea </t>
  </si>
  <si>
    <t>v. Petrazzi, v. Val Demone</t>
  </si>
  <si>
    <t>Fiumefreddo, Mascali, Sant'Alfio, Castiglione, Linguaglossa, Calatabiano</t>
  </si>
  <si>
    <t>v. Fogliarino, v. Ciapparotto, v. Chiovazzi, v. Salto del Bue, t. Zambataro, v. S. Venera</t>
  </si>
  <si>
    <t xml:space="preserve">Ramacca e c.p. EN </t>
  </si>
  <si>
    <t>f. Gornalunga, f. Secco</t>
  </si>
  <si>
    <t>Balpasso, Paternò, Santa Maria di Licodia e Biancavilla</t>
  </si>
  <si>
    <t>t. Mazzo, t. Milia</t>
  </si>
  <si>
    <t>Castel di Iudica., Paternò, Belpasso, Palagonia, Mineo, Raddusa e c.p. EN e SR</t>
  </si>
  <si>
    <t>f. Gornalunga, f. Dittaino, v. Franchetto, v. Pianotta, f. Margherito, v. Albospino, v. della Signora, v. Olmo, v. Sant'Antonio, v. Sbarda l'Asino, f. del Ferro</t>
  </si>
  <si>
    <t>Bronte, Castiglione e c.p. ME (isola: Bronte e c.p. EN)</t>
  </si>
  <si>
    <t>f. Alcantara, f. Flascio, t. Saracena, t. Favoscuro, f. Simeto, v. Gurrida, v. della Finaita, f. di Sotto Troina</t>
  </si>
  <si>
    <t>Giarre, Mascali, Acireale e mare Ionio</t>
  </si>
  <si>
    <t xml:space="preserve">v. Praiola, t. Fago, t. Babbo, t. S. Leonardo </t>
  </si>
  <si>
    <t>San Michele di Ganzaria e c.p. EN e CL</t>
  </si>
  <si>
    <t>v. Della Piana (v.Albanese), v. Mira</t>
  </si>
  <si>
    <t>Tremestieri Etneo, Viagrande, Aci Bonaccorsi, Valverde, San Gregorio, Trecastagni e Sant'Agata li Battiati</t>
  </si>
  <si>
    <t xml:space="preserve">Aci Castello, Catania, San Giovanni la Punta, Tremestieri Etneo (isola) e Valverde </t>
  </si>
  <si>
    <t>San Cono, Caltagirone e c.p. EN e CL</t>
  </si>
  <si>
    <t>t. del Tempio, v. dei Margi, v. dell'Eremita</t>
  </si>
  <si>
    <t>Mascalucia, Camporotondo Etneo, Misterbianco, Catania e Belpasso</t>
  </si>
  <si>
    <t xml:space="preserve">Catania, Gravina, Tremestieri Etneo, San Giovanni la Punta </t>
  </si>
  <si>
    <t>Milo, Zafferana Etnea, Piedimonte Etneo, Mascali, Giarre e Castiglione</t>
  </si>
  <si>
    <t>t. Cubanìa, v. Felcerossa, v. Cavagrande, v. Sant'Alfio Scarrone</t>
  </si>
  <si>
    <t>Paternò, Ragalna e Biancavilla</t>
  </si>
  <si>
    <t>v. di Licodia</t>
  </si>
  <si>
    <t>Acireale, Giarre e Zafferana Etnea</t>
  </si>
  <si>
    <t>t. Salàro, t. Fago, t. S. Leonardo, t. Pisanello, v. Grande</t>
  </si>
  <si>
    <t>Militello e c.p. SR</t>
  </si>
  <si>
    <t>t. Ippolito, v. del Loddiero, v. Principessa, t. Iroldo</t>
  </si>
  <si>
    <t>Pedara, San Giovanni la Punta, Viagrande e Zafferana Etnea</t>
  </si>
  <si>
    <t>t. Ronzini, t. Gorna, v. Val Demone</t>
  </si>
  <si>
    <t>Sant'Agata li Battiati, Gravina, Mascalucia, Pedara e San Giovanni la Punta</t>
  </si>
  <si>
    <t>Aci Catena, Aci Castello, San Gregorio, San Giovanni la Punta, Aci Bonaccorsi e Aci S. Antonio</t>
  </si>
  <si>
    <t>Aci Sant'Antonio, Trecastagni, Zafferana Etnea, San Giovanni la Punta e Aci Bonaccorsi</t>
  </si>
  <si>
    <t>v. Val Demone, t. Lavinaio</t>
  </si>
  <si>
    <t>Mineo, Licodia Eubea, Militello e c.p. SR e RG</t>
  </si>
  <si>
    <t>f. Vizzini (o Dirillo), fosso Giarrusso-Cirmi, fosso Formiche, v. Lincisìa, v. Valle Paradiso, v. Granvilla,  Masera, t. La Rocca, t. Sughereta, t. Riscione, v. Mangalavite, fosso Ciaramito, f. Catalfaro, v. Donninga, v. Novevolte, t. Liscona, v. Falso Corrotto, v. Contrada Moglie</t>
  </si>
  <si>
    <t xml:space="preserve">Sant'Alfio, Milo, Santa Venerina, Giarre, Acireale, Aci Sant'Antonio, Viagrande, Trecastagni, Pedara e Nicolosi  </t>
  </si>
  <si>
    <t>t. Salàro (o Cella), t. Pisanello, v. Grande</t>
  </si>
  <si>
    <t>FR-UTTIFERI
s</t>
  </si>
  <si>
    <r>
      <t xml:space="preserve">Prati 
permanenti
e </t>
    </r>
    <r>
      <rPr>
        <i/>
        <sz val="9"/>
        <color indexed="9"/>
        <rFont val="Arial"/>
        <family val="2"/>
      </rPr>
      <t>pascoli</t>
    </r>
  </si>
  <si>
    <r>
      <t xml:space="preserve">SUPERFICIE
</t>
    </r>
    <r>
      <rPr>
        <vertAlign val="subscript"/>
        <sz val="9"/>
        <color indexed="9"/>
        <rFont val="Arial"/>
        <family val="2"/>
      </rPr>
      <t xml:space="preserve">A
</t>
    </r>
    <r>
      <rPr>
        <sz val="9"/>
        <color indexed="9"/>
        <rFont val="Arial"/>
        <family val="2"/>
      </rPr>
      <t>BOSCHI</t>
    </r>
  </si>
  <si>
    <t>f. Caltagirone, Maroglio, Calanche, v.del Tempio, t. Ficuzza, v. Terrana, v. Biffaro, v. Biscottello, v. Cagnolongo, v. Omo Morto, v. del Signore, v. di Granieri, v. Tortorella, v. Buffa, fosso Caudarella, fosso del Naufro, v. I Margi, v. Chiara, v. Imbaccari, v. dell'Eremita</t>
  </si>
  <si>
    <r>
      <t xml:space="preserve">SUPERFICIE </t>
    </r>
    <r>
      <rPr>
        <sz val="10"/>
        <color indexed="9"/>
        <rFont val="Times New Roman"/>
        <family val="1"/>
      </rPr>
      <t>AGRICOLA UTILIZZATA SAU)</t>
    </r>
  </si>
  <si>
    <r>
      <t>ALTRA</t>
    </r>
    <r>
      <rPr>
        <i/>
        <sz val="10"/>
        <color indexed="9"/>
        <rFont val="Times New Roman"/>
        <family val="1"/>
      </rPr>
      <t xml:space="preserve">
</t>
    </r>
    <r>
      <rPr>
        <sz val="10"/>
        <color indexed="9"/>
        <rFont val="Times New Roman"/>
        <family val="1"/>
      </rPr>
      <t xml:space="preserve">SUPERFICIE  
</t>
    </r>
  </si>
  <si>
    <t>castiglione di sicilia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</si>
</sst>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s>
  <fonts count="38">
    <font>
      <sz val="10"/>
      <name val="Arial"/>
      <family val="0"/>
    </font>
    <font>
      <b/>
      <sz val="9"/>
      <name val="Arial"/>
      <family val="2"/>
    </font>
    <font>
      <sz val="8"/>
      <name val="Arial"/>
      <family val="0"/>
    </font>
    <font>
      <b/>
      <sz val="12"/>
      <name val="Times New Roman"/>
      <family val="1"/>
    </font>
    <font>
      <b/>
      <sz val="12"/>
      <name val="Arial"/>
      <family val="2"/>
    </font>
    <font>
      <b/>
      <sz val="8"/>
      <name val="Tahoma"/>
      <family val="0"/>
    </font>
    <font>
      <b/>
      <sz val="11"/>
      <name val="Tahoma"/>
      <family val="2"/>
    </font>
    <font>
      <sz val="8"/>
      <name val="Tahoma"/>
      <family val="0"/>
    </font>
    <font>
      <b/>
      <sz val="6.5"/>
      <name val="Arial"/>
      <family val="2"/>
    </font>
    <font>
      <sz val="9.75"/>
      <name val="Arial"/>
      <family val="0"/>
    </font>
    <font>
      <b/>
      <sz val="11"/>
      <name val="Times New Roman"/>
      <family val="1"/>
    </font>
    <font>
      <b/>
      <sz val="11"/>
      <color indexed="10"/>
      <name val="Times New Roman"/>
      <family val="1"/>
    </font>
    <font>
      <b/>
      <sz val="9"/>
      <color indexed="48"/>
      <name val="Arial"/>
      <family val="2"/>
    </font>
    <font>
      <b/>
      <sz val="9"/>
      <color indexed="10"/>
      <name val="Arial"/>
      <family val="2"/>
    </font>
    <font>
      <sz val="7.5"/>
      <color indexed="9"/>
      <name val="Arial"/>
      <family val="2"/>
    </font>
    <font>
      <sz val="8"/>
      <color indexed="9"/>
      <name val="Arial"/>
      <family val="0"/>
    </font>
    <font>
      <b/>
      <sz val="8"/>
      <color indexed="9"/>
      <name val="Arial"/>
      <family val="2"/>
    </font>
    <font>
      <sz val="6.5"/>
      <name val="Arial"/>
      <family val="2"/>
    </font>
    <font>
      <b/>
      <sz val="8"/>
      <name val="Arial"/>
      <family val="2"/>
    </font>
    <font>
      <sz val="10"/>
      <color indexed="9"/>
      <name val="Arial"/>
      <family val="0"/>
    </font>
    <font>
      <sz val="9"/>
      <color indexed="9"/>
      <name val="Arial"/>
      <family val="2"/>
    </font>
    <font>
      <b/>
      <sz val="9"/>
      <color indexed="9"/>
      <name val="Arial"/>
      <family val="2"/>
    </font>
    <font>
      <sz val="8"/>
      <color indexed="9"/>
      <name val="Tahoma"/>
      <family val="2"/>
    </font>
    <font>
      <sz val="6"/>
      <color indexed="9"/>
      <name val="Verdana"/>
      <family val="0"/>
    </font>
    <font>
      <i/>
      <sz val="9"/>
      <color indexed="9"/>
      <name val="Arial"/>
      <family val="2"/>
    </font>
    <font>
      <vertAlign val="subscript"/>
      <sz val="9"/>
      <color indexed="9"/>
      <name val="Arial"/>
      <family val="2"/>
    </font>
    <font>
      <b/>
      <sz val="8"/>
      <color indexed="9"/>
      <name val="Tahoma"/>
      <family val="2"/>
    </font>
    <font>
      <b/>
      <sz val="10"/>
      <color indexed="9"/>
      <name val="Arial"/>
      <family val="2"/>
    </font>
    <font>
      <b/>
      <sz val="10"/>
      <color indexed="9"/>
      <name val="Times New Roman"/>
      <family val="1"/>
    </font>
    <font>
      <sz val="10"/>
      <color indexed="9"/>
      <name val="Times New Roman"/>
      <family val="1"/>
    </font>
    <font>
      <sz val="8"/>
      <color indexed="9"/>
      <name val="Times New Roman"/>
      <family val="1"/>
    </font>
    <font>
      <i/>
      <sz val="10"/>
      <color indexed="9"/>
      <name val="Times New Roman"/>
      <family val="1"/>
    </font>
    <font>
      <b/>
      <sz val="7.5"/>
      <color indexed="9"/>
      <name val="Arial"/>
      <family val="2"/>
    </font>
    <font>
      <sz val="8.75"/>
      <name val="Arial"/>
      <family val="2"/>
    </font>
    <font>
      <sz val="9"/>
      <name val="Arial"/>
      <family val="0"/>
    </font>
    <font>
      <sz val="9"/>
      <name val="Tahoma"/>
      <family val="2"/>
    </font>
    <font>
      <b/>
      <sz val="9"/>
      <name val="Tahoma"/>
      <family val="2"/>
    </font>
    <font>
      <sz val="9"/>
      <color indexed="10"/>
      <name val="Times New Roman"/>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s>
  <borders count="10">
    <border>
      <left/>
      <right/>
      <top/>
      <bottom/>
      <diagonal/>
    </border>
    <border>
      <left style="thin"/>
      <right style="thin"/>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Alignment="1">
      <alignment/>
    </xf>
    <xf numFmtId="0" fontId="0" fillId="2" borderId="0" xfId="0" applyFill="1" applyAlignment="1">
      <alignment/>
    </xf>
    <xf numFmtId="0" fontId="0" fillId="3" borderId="0" xfId="0" applyFill="1" applyAlignment="1">
      <alignment/>
    </xf>
    <xf numFmtId="0" fontId="12" fillId="3" borderId="1" xfId="0" applyFont="1" applyFill="1" applyBorder="1" applyAlignment="1">
      <alignment/>
    </xf>
    <xf numFmtId="164" fontId="13" fillId="3" borderId="1" xfId="0" applyNumberFormat="1" applyFont="1" applyFill="1" applyBorder="1" applyAlignment="1">
      <alignment vertical="top" wrapText="1"/>
    </xf>
    <xf numFmtId="164" fontId="1" fillId="3" borderId="1" xfId="0" applyNumberFormat="1" applyFont="1" applyFill="1" applyBorder="1" applyAlignment="1">
      <alignment/>
    </xf>
    <xf numFmtId="4" fontId="12" fillId="3" borderId="1" xfId="0" applyNumberFormat="1" applyFont="1" applyFill="1" applyBorder="1" applyAlignment="1">
      <alignment vertical="top" wrapText="1"/>
    </xf>
    <xf numFmtId="0" fontId="12" fillId="3" borderId="1" xfId="0" applyFont="1" applyFill="1" applyBorder="1" applyAlignment="1">
      <alignment vertical="top" wrapText="1"/>
    </xf>
    <xf numFmtId="0" fontId="2" fillId="2" borderId="0" xfId="0" applyFont="1" applyFill="1" applyAlignment="1">
      <alignment horizontal="left"/>
    </xf>
    <xf numFmtId="4" fontId="12" fillId="3" borderId="1" xfId="0" applyNumberFormat="1" applyFont="1" applyFill="1" applyBorder="1" applyAlignment="1">
      <alignment horizontal="right" vertical="center" wrapText="1"/>
    </xf>
    <xf numFmtId="0" fontId="19" fillId="2" borderId="0" xfId="0" applyFont="1" applyFill="1" applyBorder="1" applyAlignment="1">
      <alignment/>
    </xf>
    <xf numFmtId="0" fontId="22" fillId="2" borderId="0" xfId="0" applyFont="1" applyFill="1" applyBorder="1" applyAlignment="1">
      <alignment vertical="top" wrapText="1"/>
    </xf>
    <xf numFmtId="0" fontId="20" fillId="2" borderId="0" xfId="0" applyFont="1" applyFill="1" applyBorder="1" applyAlignment="1">
      <alignment vertical="top" wrapText="1"/>
    </xf>
    <xf numFmtId="0" fontId="20" fillId="2" borderId="0" xfId="0" applyFont="1" applyFill="1" applyBorder="1" applyAlignment="1">
      <alignment vertical="top"/>
    </xf>
    <xf numFmtId="0" fontId="21" fillId="2" borderId="0" xfId="0" applyFont="1" applyFill="1" applyBorder="1" applyAlignment="1">
      <alignment horizontal="left" vertical="center"/>
    </xf>
    <xf numFmtId="4" fontId="21" fillId="2" borderId="0" xfId="0" applyNumberFormat="1" applyFont="1" applyFill="1" applyBorder="1" applyAlignment="1">
      <alignment horizontal="right" vertical="center"/>
    </xf>
    <xf numFmtId="0" fontId="20" fillId="2" borderId="0" xfId="0" applyFont="1" applyFill="1" applyBorder="1" applyAlignment="1">
      <alignment/>
    </xf>
    <xf numFmtId="0" fontId="20" fillId="2" borderId="0" xfId="0" applyFont="1" applyFill="1" applyBorder="1" applyAlignment="1">
      <alignment vertical="top"/>
    </xf>
    <xf numFmtId="4" fontId="20" fillId="2" borderId="0" xfId="0" applyNumberFormat="1" applyFont="1" applyFill="1" applyBorder="1" applyAlignment="1">
      <alignment vertical="top" wrapText="1"/>
    </xf>
    <xf numFmtId="4" fontId="21" fillId="2" borderId="0" xfId="0" applyNumberFormat="1" applyFont="1" applyFill="1" applyBorder="1" applyAlignment="1">
      <alignment vertical="top" wrapText="1"/>
    </xf>
    <xf numFmtId="0" fontId="20" fillId="2" borderId="0" xfId="0" applyFont="1" applyFill="1" applyBorder="1" applyAlignment="1">
      <alignment horizontal="left" vertical="top" wrapText="1"/>
    </xf>
    <xf numFmtId="4" fontId="20" fillId="2" borderId="0" xfId="0" applyNumberFormat="1" applyFont="1" applyFill="1" applyBorder="1" applyAlignment="1">
      <alignment horizontal="right" vertical="top"/>
    </xf>
    <xf numFmtId="4" fontId="20" fillId="2" borderId="0" xfId="0" applyNumberFormat="1" applyFont="1" applyFill="1" applyBorder="1" applyAlignment="1">
      <alignment horizontal="right" vertical="top" wrapText="1"/>
    </xf>
    <xf numFmtId="1" fontId="20" fillId="2" borderId="0" xfId="0" applyNumberFormat="1" applyFont="1" applyFill="1" applyBorder="1" applyAlignment="1">
      <alignment horizontal="right" vertical="top"/>
    </xf>
    <xf numFmtId="2" fontId="20" fillId="2" borderId="0" xfId="0" applyNumberFormat="1" applyFont="1" applyFill="1" applyBorder="1" applyAlignment="1">
      <alignment horizontal="right" vertical="top"/>
    </xf>
    <xf numFmtId="0" fontId="20" fillId="2" borderId="0" xfId="0" applyFont="1" applyFill="1" applyBorder="1" applyAlignment="1">
      <alignment horizontal="right" vertical="top"/>
    </xf>
    <xf numFmtId="1" fontId="20" fillId="2" borderId="0" xfId="0" applyNumberFormat="1" applyFont="1" applyFill="1" applyBorder="1" applyAlignment="1">
      <alignment vertical="top"/>
    </xf>
    <xf numFmtId="2" fontId="20" fillId="2" borderId="0" xfId="0" applyNumberFormat="1" applyFont="1" applyFill="1" applyBorder="1" applyAlignment="1">
      <alignment vertical="top"/>
    </xf>
    <xf numFmtId="0" fontId="20" fillId="2" borderId="0" xfId="0" applyFont="1" applyFill="1" applyBorder="1" applyAlignment="1">
      <alignment horizontal="right" vertical="top" wrapText="1"/>
    </xf>
    <xf numFmtId="3" fontId="20" fillId="2" borderId="0" xfId="0" applyNumberFormat="1" applyFont="1" applyFill="1" applyBorder="1" applyAlignment="1">
      <alignment vertical="top"/>
    </xf>
    <xf numFmtId="4" fontId="20" fillId="2" borderId="0" xfId="0" applyNumberFormat="1" applyFont="1" applyFill="1" applyBorder="1" applyAlignment="1">
      <alignment vertical="top"/>
    </xf>
    <xf numFmtId="3" fontId="20" fillId="2" borderId="0" xfId="0" applyNumberFormat="1" applyFont="1" applyFill="1" applyBorder="1" applyAlignment="1">
      <alignment horizontal="right" vertical="top"/>
    </xf>
    <xf numFmtId="3" fontId="20" fillId="2" borderId="0" xfId="0" applyNumberFormat="1" applyFont="1" applyFill="1" applyBorder="1" applyAlignment="1">
      <alignment horizontal="right" vertical="top" wrapText="1"/>
    </xf>
    <xf numFmtId="4" fontId="21" fillId="2" borderId="0" xfId="0" applyNumberFormat="1" applyFont="1" applyFill="1" applyBorder="1" applyAlignment="1">
      <alignment horizontal="right" vertical="top"/>
    </xf>
    <xf numFmtId="2" fontId="21" fillId="2" borderId="0" xfId="0" applyNumberFormat="1" applyFont="1" applyFill="1" applyBorder="1" applyAlignment="1">
      <alignment vertical="top"/>
    </xf>
    <xf numFmtId="1" fontId="21" fillId="2" borderId="0" xfId="0" applyNumberFormat="1" applyFont="1" applyFill="1" applyBorder="1" applyAlignment="1">
      <alignment vertical="top"/>
    </xf>
    <xf numFmtId="4" fontId="21" fillId="2" borderId="0" xfId="0" applyNumberFormat="1" applyFont="1" applyFill="1" applyBorder="1" applyAlignment="1">
      <alignment vertical="top"/>
    </xf>
    <xf numFmtId="4" fontId="24" fillId="2" borderId="0" xfId="0" applyNumberFormat="1" applyFont="1" applyFill="1" applyBorder="1" applyAlignment="1">
      <alignment horizontal="right" vertical="top"/>
    </xf>
    <xf numFmtId="2" fontId="20" fillId="2" borderId="0" xfId="0" applyNumberFormat="1" applyFont="1" applyFill="1" applyBorder="1" applyAlignment="1">
      <alignment/>
    </xf>
    <xf numFmtId="0" fontId="21" fillId="2" borderId="0" xfId="0" applyFont="1" applyFill="1" applyBorder="1" applyAlignment="1">
      <alignment horizontal="left" vertical="top" wrapText="1"/>
    </xf>
    <xf numFmtId="3" fontId="21" fillId="2" borderId="0" xfId="0" applyNumberFormat="1" applyFont="1" applyFill="1" applyBorder="1" applyAlignment="1">
      <alignment horizontal="right" vertical="top"/>
    </xf>
    <xf numFmtId="3" fontId="21" fillId="2" borderId="0" xfId="0" applyNumberFormat="1" applyFont="1" applyFill="1" applyBorder="1" applyAlignment="1">
      <alignment vertical="top"/>
    </xf>
    <xf numFmtId="4" fontId="20" fillId="2" borderId="0" xfId="0" applyNumberFormat="1" applyFont="1" applyFill="1" applyBorder="1" applyAlignment="1">
      <alignment/>
    </xf>
    <xf numFmtId="0" fontId="26" fillId="2" borderId="0" xfId="0" applyFont="1" applyFill="1" applyBorder="1" applyAlignment="1">
      <alignment vertical="top" wrapText="1"/>
    </xf>
    <xf numFmtId="4" fontId="26" fillId="2" borderId="0" xfId="0" applyNumberFormat="1" applyFont="1" applyFill="1" applyBorder="1" applyAlignment="1">
      <alignment vertical="top" wrapText="1"/>
    </xf>
    <xf numFmtId="4" fontId="22" fillId="2" borderId="0" xfId="0" applyNumberFormat="1" applyFont="1" applyFill="1" applyBorder="1" applyAlignment="1">
      <alignment vertical="top" wrapText="1"/>
    </xf>
    <xf numFmtId="0" fontId="27" fillId="2" borderId="0" xfId="0" applyFont="1" applyFill="1" applyBorder="1" applyAlignment="1">
      <alignment vertical="top" wrapText="1"/>
    </xf>
    <xf numFmtId="0" fontId="28" fillId="2" borderId="0" xfId="0" applyFont="1" applyFill="1" applyBorder="1" applyAlignment="1">
      <alignment vertical="top" wrapText="1"/>
    </xf>
    <xf numFmtId="0" fontId="19" fillId="2" borderId="0" xfId="0" applyFont="1" applyFill="1" applyBorder="1" applyAlignment="1">
      <alignment vertical="top" wrapText="1"/>
    </xf>
    <xf numFmtId="0" fontId="29" fillId="2" borderId="0" xfId="0" applyFont="1" applyFill="1" applyBorder="1" applyAlignment="1">
      <alignment vertical="top" wrapText="1"/>
    </xf>
    <xf numFmtId="4" fontId="29" fillId="2" borderId="0" xfId="0" applyNumberFormat="1" applyFont="1" applyFill="1" applyBorder="1" applyAlignment="1">
      <alignment vertical="top" wrapText="1"/>
    </xf>
    <xf numFmtId="1" fontId="29" fillId="2" borderId="0" xfId="0" applyNumberFormat="1" applyFont="1" applyFill="1" applyBorder="1" applyAlignment="1">
      <alignment vertical="top" wrapText="1"/>
    </xf>
    <xf numFmtId="2" fontId="29" fillId="2" borderId="0" xfId="0" applyNumberFormat="1" applyFont="1" applyFill="1" applyBorder="1" applyAlignment="1">
      <alignment vertical="top" wrapText="1"/>
    </xf>
    <xf numFmtId="3" fontId="29" fillId="2" borderId="0" xfId="0" applyNumberFormat="1" applyFont="1" applyFill="1" applyBorder="1" applyAlignment="1">
      <alignment vertical="top" wrapText="1"/>
    </xf>
    <xf numFmtId="0" fontId="21" fillId="2" borderId="0" xfId="0" applyFont="1" applyFill="1" applyBorder="1" applyAlignment="1">
      <alignment vertical="top" wrapText="1"/>
    </xf>
    <xf numFmtId="4" fontId="28" fillId="2" borderId="0" xfId="0" applyNumberFormat="1" applyFont="1" applyFill="1" applyBorder="1" applyAlignment="1">
      <alignment vertical="top" wrapText="1"/>
    </xf>
    <xf numFmtId="3" fontId="28" fillId="2" borderId="0" xfId="0" applyNumberFormat="1" applyFont="1" applyFill="1" applyBorder="1" applyAlignment="1">
      <alignment vertical="top" wrapText="1"/>
    </xf>
    <xf numFmtId="1" fontId="28" fillId="2" borderId="0" xfId="0" applyNumberFormat="1" applyFont="1" applyFill="1" applyBorder="1" applyAlignment="1">
      <alignment vertical="top" wrapText="1"/>
    </xf>
    <xf numFmtId="0" fontId="27" fillId="2" borderId="0" xfId="0" applyFont="1" applyFill="1" applyBorder="1" applyAlignment="1">
      <alignment vertical="top" wrapText="1"/>
    </xf>
    <xf numFmtId="0" fontId="14" fillId="2" borderId="0" xfId="0" applyFont="1" applyFill="1" applyBorder="1" applyAlignment="1">
      <alignment wrapText="1"/>
    </xf>
    <xf numFmtId="0" fontId="14" fillId="2" borderId="0" xfId="0" applyFont="1" applyFill="1" applyBorder="1" applyAlignment="1">
      <alignment horizontal="right" wrapText="1"/>
    </xf>
    <xf numFmtId="0" fontId="14" fillId="2" borderId="0" xfId="0" applyFont="1" applyFill="1" applyBorder="1" applyAlignment="1">
      <alignment horizontal="right" vertical="top" wrapText="1"/>
    </xf>
    <xf numFmtId="49" fontId="15" fillId="2" borderId="0" xfId="0" applyNumberFormat="1" applyFont="1" applyFill="1" applyBorder="1" applyAlignment="1">
      <alignment/>
    </xf>
    <xf numFmtId="0" fontId="19" fillId="2" borderId="0" xfId="0" applyNumberFormat="1" applyFont="1" applyFill="1" applyBorder="1" applyAlignment="1">
      <alignment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49" fontId="15" fillId="2" borderId="0" xfId="0" applyNumberFormat="1" applyFont="1" applyFill="1" applyBorder="1" applyAlignment="1">
      <alignment horizontal="right" wrapText="1"/>
    </xf>
    <xf numFmtId="0" fontId="16" fillId="2" borderId="2" xfId="0" applyNumberFormat="1" applyFont="1" applyFill="1" applyBorder="1" applyAlignment="1">
      <alignment wrapText="1"/>
    </xf>
    <xf numFmtId="2" fontId="14" fillId="2" borderId="0" xfId="0" applyNumberFormat="1" applyFont="1" applyFill="1" applyBorder="1" applyAlignment="1">
      <alignment horizontal="right" wrapText="1"/>
    </xf>
    <xf numFmtId="4" fontId="15" fillId="2" borderId="0" xfId="0" applyNumberFormat="1" applyFont="1" applyFill="1" applyBorder="1" applyAlignment="1">
      <alignment/>
    </xf>
    <xf numFmtId="0" fontId="15" fillId="2" borderId="0" xfId="0" applyNumberFormat="1" applyFont="1" applyFill="1" applyBorder="1" applyAlignment="1">
      <alignment wrapText="1"/>
    </xf>
    <xf numFmtId="4" fontId="14" fillId="2" borderId="0" xfId="0" applyNumberFormat="1" applyFont="1" applyFill="1" applyBorder="1" applyAlignment="1">
      <alignment horizontal="right" wrapText="1"/>
    </xf>
    <xf numFmtId="3" fontId="14" fillId="2" borderId="0" xfId="0" applyNumberFormat="1" applyFont="1" applyFill="1" applyBorder="1" applyAlignment="1">
      <alignment horizontal="right" wrapText="1"/>
    </xf>
    <xf numFmtId="0" fontId="32" fillId="2" borderId="0" xfId="0" applyFont="1" applyFill="1" applyBorder="1" applyAlignment="1">
      <alignment wrapText="1"/>
    </xf>
    <xf numFmtId="4" fontId="32" fillId="2" borderId="0" xfId="0" applyNumberFormat="1" applyFont="1" applyFill="1" applyBorder="1" applyAlignment="1">
      <alignment horizontal="right" wrapText="1"/>
    </xf>
    <xf numFmtId="0" fontId="32" fillId="2" borderId="0" xfId="0" applyFont="1" applyFill="1" applyBorder="1" applyAlignment="1">
      <alignment horizontal="right" wrapText="1"/>
    </xf>
    <xf numFmtId="3" fontId="32" fillId="2" borderId="0" xfId="0" applyNumberFormat="1" applyFont="1" applyFill="1" applyBorder="1" applyAlignment="1">
      <alignment horizontal="right" wrapText="1"/>
    </xf>
    <xf numFmtId="0" fontId="34" fillId="2" borderId="0" xfId="0" applyFont="1" applyFill="1" applyAlignment="1">
      <alignment/>
    </xf>
    <xf numFmtId="4" fontId="35" fillId="2" borderId="0" xfId="0" applyNumberFormat="1" applyFont="1" applyFill="1" applyBorder="1" applyAlignment="1">
      <alignment vertical="top" wrapText="1"/>
    </xf>
    <xf numFmtId="4" fontId="36" fillId="2" borderId="0" xfId="0" applyNumberFormat="1" applyFont="1" applyFill="1" applyBorder="1" applyAlignment="1">
      <alignment vertical="top" wrapText="1"/>
    </xf>
    <xf numFmtId="0" fontId="37" fillId="2" borderId="0" xfId="0" applyFont="1" applyFill="1" applyBorder="1" applyAlignment="1">
      <alignment vertical="top" wrapText="1"/>
    </xf>
    <xf numFmtId="0" fontId="27" fillId="2" borderId="0" xfId="0" applyFont="1" applyFill="1" applyBorder="1" applyAlignment="1">
      <alignment vertical="top" wrapText="1"/>
    </xf>
    <xf numFmtId="0" fontId="28" fillId="2" borderId="0" xfId="0" applyFont="1" applyFill="1" applyBorder="1" applyAlignment="1">
      <alignment vertical="top" wrapText="1"/>
    </xf>
    <xf numFmtId="0" fontId="29" fillId="2" borderId="0" xfId="0" applyFont="1" applyFill="1" applyBorder="1" applyAlignment="1">
      <alignment vertical="top" wrapText="1"/>
    </xf>
    <xf numFmtId="0" fontId="30" fillId="2" borderId="0" xfId="0" applyFont="1" applyFill="1" applyBorder="1" applyAlignment="1">
      <alignment vertical="top" wrapText="1"/>
    </xf>
    <xf numFmtId="4" fontId="29" fillId="2" borderId="0" xfId="0" applyNumberFormat="1" applyFont="1" applyFill="1" applyBorder="1" applyAlignment="1">
      <alignment vertical="top" wrapText="1"/>
    </xf>
    <xf numFmtId="4" fontId="21" fillId="2" borderId="0" xfId="0" applyNumberFormat="1" applyFont="1" applyFill="1" applyBorder="1" applyAlignment="1">
      <alignment horizontal="center" vertical="center"/>
    </xf>
    <xf numFmtId="0" fontId="23" fillId="2" borderId="0" xfId="0" applyFont="1" applyFill="1" applyBorder="1" applyAlignment="1">
      <alignment horizontal="center" vertical="top" wrapText="1"/>
    </xf>
    <xf numFmtId="0" fontId="20" fillId="2" borderId="0" xfId="0" applyFont="1" applyFill="1" applyBorder="1" applyAlignment="1">
      <alignment horizontal="center" vertical="top" wrapText="1"/>
    </xf>
    <xf numFmtId="0" fontId="14" fillId="2" borderId="0" xfId="0" applyFont="1" applyFill="1" applyBorder="1" applyAlignment="1">
      <alignment horizontal="center" wrapText="1"/>
    </xf>
    <xf numFmtId="49" fontId="18" fillId="3" borderId="3" xfId="0" applyNumberFormat="1" applyFont="1" applyFill="1" applyBorder="1" applyAlignment="1">
      <alignment horizontal="left" vertical="center" wrapText="1"/>
    </xf>
    <xf numFmtId="49" fontId="18" fillId="3" borderId="4" xfId="0" applyNumberFormat="1" applyFont="1" applyFill="1" applyBorder="1" applyAlignment="1">
      <alignment horizontal="left" vertical="center" wrapText="1"/>
    </xf>
    <xf numFmtId="0" fontId="2" fillId="2" borderId="0" xfId="0" applyFont="1" applyFill="1" applyAlignment="1">
      <alignment horizontal="left"/>
    </xf>
    <xf numFmtId="0" fontId="3" fillId="3"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4" fillId="5" borderId="5"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12" fillId="3" borderId="4" xfId="0" applyFont="1" applyFill="1" applyBorder="1" applyAlignment="1">
      <alignment horizontal="right" vertical="center"/>
    </xf>
    <xf numFmtId="0" fontId="12" fillId="3" borderId="6" xfId="0" applyFont="1" applyFill="1" applyBorder="1" applyAlignment="1">
      <alignment horizontal="right" vertical="center"/>
    </xf>
    <xf numFmtId="4" fontId="1" fillId="3" borderId="7" xfId="0" applyNumberFormat="1" applyFont="1" applyFill="1" applyBorder="1" applyAlignment="1">
      <alignment vertical="center"/>
    </xf>
    <xf numFmtId="4" fontId="1" fillId="3" borderId="8" xfId="0" applyNumberFormat="1" applyFont="1" applyFill="1" applyBorder="1" applyAlignment="1">
      <alignment vertical="center"/>
    </xf>
    <xf numFmtId="0" fontId="3" fillId="4" borderId="0" xfId="0" applyFont="1" applyFill="1" applyBorder="1" applyAlignment="1">
      <alignment horizontal="center" vertical="center" wrapText="1"/>
    </xf>
    <xf numFmtId="0" fontId="3" fillId="4" borderId="9"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45"/>
          <c:h val="1"/>
        </c:manualLayout>
      </c:layout>
      <c:barChart>
        <c:barDir val="col"/>
        <c:grouping val="clustered"/>
        <c:varyColors val="0"/>
        <c:ser>
          <c:idx val="0"/>
          <c:order val="0"/>
          <c:tx>
            <c:strRef>
              <c:f>'R Sup'!$B$7</c:f>
              <c:strCache>
                <c:ptCount val="1"/>
                <c:pt idx="0">
                  <c:v>2° censimento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 Sup'!$C$6:$Q$6</c:f>
              <c:strCache/>
            </c:strRef>
          </c:cat>
          <c:val>
            <c:numRef>
              <c:f>'R Sup'!$C$7:$Q$7</c:f>
              <c:numCache/>
            </c:numRef>
          </c:val>
        </c:ser>
        <c:ser>
          <c:idx val="1"/>
          <c:order val="1"/>
          <c:tx>
            <c:strRef>
              <c:f>'R Sup'!$B$8</c:f>
              <c:strCache>
                <c:ptCount val="1"/>
                <c:pt idx="0">
                  <c:v>3° censimento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 Sup'!$C$6:$Q$6</c:f>
              <c:strCache/>
            </c:strRef>
          </c:cat>
          <c:val>
            <c:numRef>
              <c:f>'R Sup'!$C$8:$Q$8</c:f>
              <c:numCache/>
            </c:numRef>
          </c:val>
        </c:ser>
        <c:ser>
          <c:idx val="2"/>
          <c:order val="2"/>
          <c:tx>
            <c:strRef>
              <c:f>'R Sup'!$B$9</c:f>
              <c:strCache>
                <c:ptCount val="1"/>
                <c:pt idx="0">
                  <c:v>4° censimento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 Sup'!$C$6:$Q$6</c:f>
              <c:strCache/>
            </c:strRef>
          </c:cat>
          <c:val>
            <c:numRef>
              <c:f>'R Sup'!$C$9:$Q$9</c:f>
              <c:numCache/>
            </c:numRef>
          </c:val>
        </c:ser>
        <c:ser>
          <c:idx val="3"/>
          <c:order val="3"/>
          <c:tx>
            <c:strRef>
              <c:f>'R Sup'!$B$10</c:f>
              <c:strCache>
                <c:ptCount val="1"/>
                <c:pt idx="0">
                  <c:v>5° censimento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650" b="1" i="0" u="none" baseline="0">
                    <a:latin typeface="Arial"/>
                    <a:ea typeface="Arial"/>
                    <a:cs typeface="Arial"/>
                  </a:defRPr>
                </a:pPr>
              </a:p>
            </c:txPr>
            <c:dLblPos val="outEnd"/>
            <c:showLegendKey val="0"/>
            <c:showVal val="1"/>
            <c:showBubbleSize val="0"/>
            <c:showCatName val="0"/>
            <c:showSerName val="0"/>
            <c:showPercent val="0"/>
          </c:dLbls>
          <c:cat>
            <c:strRef>
              <c:f>'R Sup'!$C$6:$Q$6</c:f>
              <c:strCache/>
            </c:strRef>
          </c:cat>
          <c:val>
            <c:numRef>
              <c:f>'R Sup'!$C$10:$Q$10</c:f>
              <c:numCache/>
            </c:numRef>
          </c:val>
        </c:ser>
        <c:axId val="28792044"/>
        <c:axId val="57801805"/>
      </c:barChart>
      <c:catAx>
        <c:axId val="28792044"/>
        <c:scaling>
          <c:orientation val="minMax"/>
        </c:scaling>
        <c:axPos val="b"/>
        <c:delete val="0"/>
        <c:numFmt formatCode="General" sourceLinked="1"/>
        <c:majorTickMark val="out"/>
        <c:minorTickMark val="none"/>
        <c:tickLblPos val="nextTo"/>
        <c:txPr>
          <a:bodyPr vert="horz" rot="0"/>
          <a:lstStyle/>
          <a:p>
            <a:pPr>
              <a:defRPr lang="en-US" cap="none" sz="650" b="0" i="0" u="none" baseline="0">
                <a:latin typeface="Arial"/>
                <a:ea typeface="Arial"/>
                <a:cs typeface="Arial"/>
              </a:defRPr>
            </a:pPr>
          </a:p>
        </c:txPr>
        <c:crossAx val="57801805"/>
        <c:crosses val="autoZero"/>
        <c:auto val="1"/>
        <c:lblOffset val="100"/>
        <c:noMultiLvlLbl val="0"/>
      </c:catAx>
      <c:valAx>
        <c:axId val="57801805"/>
        <c:scaling>
          <c:orientation val="minMax"/>
        </c:scaling>
        <c:axPos val="l"/>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28792044"/>
        <c:crossesAt val="1"/>
        <c:crossBetween val="between"/>
        <c:dispUnits/>
        <c:majorUnit val="4000"/>
      </c:valAx>
      <c:spPr>
        <a:gradFill rotWithShape="1">
          <a:gsLst>
            <a:gs pos="0">
              <a:srgbClr val="008000"/>
            </a:gs>
            <a:gs pos="100000">
              <a:srgbClr val="CCFFCC"/>
            </a:gs>
          </a:gsLst>
          <a:lin ang="5400000" scaled="1"/>
        </a:gradFill>
      </c:spPr>
    </c:plotArea>
    <c:legend>
      <c:legendPos val="r"/>
      <c:layout>
        <c:manualLayout>
          <c:xMode val="edge"/>
          <c:yMode val="edge"/>
          <c:x val="0.51775"/>
          <c:y val="0.0477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38100</xdr:rowOff>
    </xdr:from>
    <xdr:to>
      <xdr:col>7</xdr:col>
      <xdr:colOff>514350</xdr:colOff>
      <xdr:row>4</xdr:row>
      <xdr:rowOff>0</xdr:rowOff>
    </xdr:to>
    <xdr:sp>
      <xdr:nvSpPr>
        <xdr:cNvPr id="1" name="AutoShape 1"/>
        <xdr:cNvSpPr>
          <a:spLocks/>
        </xdr:cNvSpPr>
      </xdr:nvSpPr>
      <xdr:spPr>
        <a:xfrm>
          <a:off x="4600575" y="1876425"/>
          <a:ext cx="504825" cy="266700"/>
        </a:xfrm>
        <a:prstGeom prst="leftArrow">
          <a:avLst/>
        </a:prstGeom>
        <a:solidFill>
          <a:srgbClr val="FF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10</xdr:row>
      <xdr:rowOff>57150</xdr:rowOff>
    </xdr:from>
    <xdr:to>
      <xdr:col>16</xdr:col>
      <xdr:colOff>685800</xdr:colOff>
      <xdr:row>42</xdr:row>
      <xdr:rowOff>38100</xdr:rowOff>
    </xdr:to>
    <xdr:graphicFrame>
      <xdr:nvGraphicFramePr>
        <xdr:cNvPr id="2" name="Chart 6"/>
        <xdr:cNvGraphicFramePr/>
      </xdr:nvGraphicFramePr>
      <xdr:xfrm>
        <a:off x="1285875" y="3667125"/>
        <a:ext cx="8677275" cy="50673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76200</xdr:colOff>
      <xdr:row>1</xdr:row>
      <xdr:rowOff>9525</xdr:rowOff>
    </xdr:from>
    <xdr:to>
      <xdr:col>15</xdr:col>
      <xdr:colOff>47625</xdr:colOff>
      <xdr:row>1</xdr:row>
      <xdr:rowOff>1381125</xdr:rowOff>
    </xdr:to>
    <xdr:pic>
      <xdr:nvPicPr>
        <xdr:cNvPr id="3" name="Picture 8"/>
        <xdr:cNvPicPr preferRelativeResize="1">
          <a:picLocks noChangeAspect="1"/>
        </xdr:cNvPicPr>
      </xdr:nvPicPr>
      <xdr:blipFill>
        <a:blip r:embed="rId2"/>
        <a:stretch>
          <a:fillRect/>
        </a:stretch>
      </xdr:blipFill>
      <xdr:spPr>
        <a:xfrm>
          <a:off x="2752725" y="142875"/>
          <a:ext cx="6010275" cy="1371600"/>
        </a:xfrm>
        <a:prstGeom prst="rect">
          <a:avLst/>
        </a:prstGeom>
        <a:noFill/>
        <a:ln w="9525" cmpd="sng">
          <a:noFill/>
        </a:ln>
      </xdr:spPr>
    </xdr:pic>
    <xdr:clientData/>
  </xdr:twoCellAnchor>
  <xdr:twoCellAnchor editAs="oneCell">
    <xdr:from>
      <xdr:col>1</xdr:col>
      <xdr:colOff>0</xdr:colOff>
      <xdr:row>1</xdr:row>
      <xdr:rowOff>0</xdr:rowOff>
    </xdr:from>
    <xdr:to>
      <xdr:col>3</xdr:col>
      <xdr:colOff>28575</xdr:colOff>
      <xdr:row>1</xdr:row>
      <xdr:rowOff>1362075</xdr:rowOff>
    </xdr:to>
    <xdr:pic>
      <xdr:nvPicPr>
        <xdr:cNvPr id="4" name="Picture 11"/>
        <xdr:cNvPicPr preferRelativeResize="1">
          <a:picLocks noChangeAspect="1"/>
        </xdr:cNvPicPr>
      </xdr:nvPicPr>
      <xdr:blipFill>
        <a:blip r:embed="rId3"/>
        <a:stretch>
          <a:fillRect/>
        </a:stretch>
      </xdr:blipFill>
      <xdr:spPr>
        <a:xfrm>
          <a:off x="1209675" y="133350"/>
          <a:ext cx="14954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6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6" sqref="A6"/>
    </sheetView>
  </sheetViews>
  <sheetFormatPr defaultColWidth="9.140625" defaultRowHeight="12.75"/>
  <cols>
    <col min="1" max="1" width="25.140625" style="48" bestFit="1" customWidth="1"/>
    <col min="2" max="2" width="9.8515625" style="48" customWidth="1"/>
    <col min="3" max="3" width="9.57421875" style="48" customWidth="1"/>
    <col min="4" max="4" width="7.421875" style="48" customWidth="1"/>
    <col min="5" max="5" width="9.421875" style="48" bestFit="1" customWidth="1"/>
    <col min="6" max="6" width="11.57421875" style="48" customWidth="1"/>
    <col min="7" max="8" width="11.140625" style="48" bestFit="1" customWidth="1"/>
    <col min="9" max="9" width="11.140625" style="48" customWidth="1"/>
    <col min="10" max="10" width="9.140625" style="48" customWidth="1"/>
    <col min="11" max="11" width="10.00390625" style="48" customWidth="1"/>
    <col min="12" max="12" width="7.8515625" style="48" bestFit="1" customWidth="1"/>
    <col min="13" max="13" width="8.57421875" style="48" bestFit="1" customWidth="1"/>
    <col min="14" max="14" width="7.28125" style="48" bestFit="1" customWidth="1"/>
    <col min="15" max="15" width="8.57421875" style="48" bestFit="1" customWidth="1"/>
    <col min="16" max="16" width="7.28125" style="48" bestFit="1" customWidth="1"/>
    <col min="17" max="17" width="8.57421875" style="48" bestFit="1" customWidth="1"/>
    <col min="18" max="18" width="7.28125" style="48" bestFit="1" customWidth="1"/>
    <col min="19" max="19" width="8.57421875" style="48" bestFit="1" customWidth="1"/>
    <col min="20" max="20" width="10.00390625" style="48" customWidth="1"/>
    <col min="21" max="21" width="8.57421875" style="48" bestFit="1" customWidth="1"/>
    <col min="22" max="22" width="7.28125" style="48" bestFit="1" customWidth="1"/>
    <col min="23" max="23" width="8.57421875" style="48" bestFit="1" customWidth="1"/>
    <col min="24" max="24" width="7.28125" style="48" bestFit="1" customWidth="1"/>
    <col min="25" max="25" width="8.57421875" style="48" bestFit="1" customWidth="1"/>
    <col min="26" max="16384" width="9.140625" style="48" customWidth="1"/>
  </cols>
  <sheetData>
    <row r="1" spans="1:25" ht="25.5" customHeight="1">
      <c r="A1" s="81" t="s">
        <v>0</v>
      </c>
      <c r="B1" s="81"/>
      <c r="C1" s="81"/>
      <c r="D1" s="81"/>
      <c r="E1" s="81"/>
      <c r="F1" s="81"/>
      <c r="G1" s="81"/>
      <c r="H1" s="81"/>
      <c r="I1" s="46"/>
      <c r="J1" s="82" t="s">
        <v>1</v>
      </c>
      <c r="K1" s="82"/>
      <c r="L1" s="82"/>
      <c r="M1" s="82"/>
      <c r="N1" s="82"/>
      <c r="O1" s="82"/>
      <c r="P1" s="82"/>
      <c r="Q1" s="82"/>
      <c r="R1" s="82" t="s">
        <v>2</v>
      </c>
      <c r="S1" s="82"/>
      <c r="T1" s="82"/>
      <c r="U1" s="82"/>
      <c r="V1" s="82"/>
      <c r="W1" s="82"/>
      <c r="X1" s="82"/>
      <c r="Y1" s="82"/>
    </row>
    <row r="2" spans="2:25" ht="12.75" customHeight="1">
      <c r="B2" s="82" t="s">
        <v>347</v>
      </c>
      <c r="C2" s="82"/>
      <c r="D2" s="82"/>
      <c r="E2" s="82"/>
      <c r="F2" s="82"/>
      <c r="G2" s="49"/>
      <c r="H2" s="50"/>
      <c r="I2" s="50"/>
      <c r="J2" s="83" t="s">
        <v>3</v>
      </c>
      <c r="K2" s="83"/>
      <c r="L2" s="83"/>
      <c r="M2" s="83"/>
      <c r="N2" s="83" t="s">
        <v>4</v>
      </c>
      <c r="O2" s="83"/>
      <c r="P2" s="84" t="s">
        <v>5</v>
      </c>
      <c r="Q2" s="84"/>
      <c r="R2" s="83"/>
      <c r="S2" s="83"/>
      <c r="T2" s="83"/>
      <c r="U2" s="83"/>
      <c r="V2" s="83"/>
      <c r="W2" s="83"/>
      <c r="X2" s="83"/>
      <c r="Y2" s="83"/>
    </row>
    <row r="3" spans="2:25" ht="12.75" customHeight="1">
      <c r="B3" s="83" t="s">
        <v>6</v>
      </c>
      <c r="C3" s="83" t="s">
        <v>7</v>
      </c>
      <c r="D3" s="83"/>
      <c r="E3" s="83" t="s">
        <v>8</v>
      </c>
      <c r="F3" s="83" t="s">
        <v>9</v>
      </c>
      <c r="G3" s="83" t="s">
        <v>10</v>
      </c>
      <c r="H3" s="85" t="s">
        <v>348</v>
      </c>
      <c r="I3" s="50"/>
      <c r="J3" s="83" t="s">
        <v>9</v>
      </c>
      <c r="K3" s="83"/>
      <c r="L3" s="83" t="s">
        <v>11</v>
      </c>
      <c r="M3" s="83"/>
      <c r="N3" s="83"/>
      <c r="O3" s="83"/>
      <c r="P3" s="84"/>
      <c r="Q3" s="84"/>
      <c r="R3" s="83" t="s">
        <v>12</v>
      </c>
      <c r="S3" s="83"/>
      <c r="T3" s="83" t="s">
        <v>13</v>
      </c>
      <c r="U3" s="83"/>
      <c r="V3" s="83" t="s">
        <v>14</v>
      </c>
      <c r="W3" s="83"/>
      <c r="X3" s="83" t="s">
        <v>343</v>
      </c>
      <c r="Y3" s="83"/>
    </row>
    <row r="4" spans="1:25" ht="25.5">
      <c r="A4" s="48" t="s">
        <v>15</v>
      </c>
      <c r="B4" s="83"/>
      <c r="C4" s="49" t="s">
        <v>16</v>
      </c>
      <c r="D4" s="49" t="s">
        <v>17</v>
      </c>
      <c r="E4" s="83"/>
      <c r="F4" s="83"/>
      <c r="G4" s="83"/>
      <c r="H4" s="85"/>
      <c r="I4" s="50" t="s">
        <v>199</v>
      </c>
      <c r="J4" s="49" t="s">
        <v>18</v>
      </c>
      <c r="K4" s="50" t="s">
        <v>19</v>
      </c>
      <c r="L4" s="49" t="s">
        <v>18</v>
      </c>
      <c r="M4" s="49" t="s">
        <v>20</v>
      </c>
      <c r="N4" s="49" t="s">
        <v>18</v>
      </c>
      <c r="O4" s="49" t="s">
        <v>21</v>
      </c>
      <c r="P4" s="49" t="s">
        <v>18</v>
      </c>
      <c r="Q4" s="50" t="s">
        <v>21</v>
      </c>
      <c r="R4" s="49" t="s">
        <v>18</v>
      </c>
      <c r="S4" s="49" t="s">
        <v>22</v>
      </c>
      <c r="T4" s="49" t="s">
        <v>18</v>
      </c>
      <c r="U4" s="49" t="s">
        <v>23</v>
      </c>
      <c r="V4" s="49" t="s">
        <v>18</v>
      </c>
      <c r="W4" s="49" t="s">
        <v>24</v>
      </c>
      <c r="X4" s="49" t="s">
        <v>18</v>
      </c>
      <c r="Y4" s="49" t="s">
        <v>25</v>
      </c>
    </row>
    <row r="5" spans="1:25" ht="12.75">
      <c r="A5" s="12" t="s">
        <v>26</v>
      </c>
      <c r="B5" s="50">
        <v>5.27</v>
      </c>
      <c r="C5" s="50">
        <v>112.77</v>
      </c>
      <c r="D5" s="50" t="s">
        <v>27</v>
      </c>
      <c r="E5" s="50">
        <v>11.71</v>
      </c>
      <c r="F5" s="50">
        <v>129.75</v>
      </c>
      <c r="G5" s="50">
        <v>1.58</v>
      </c>
      <c r="H5" s="50">
        <v>3.28</v>
      </c>
      <c r="I5" s="50">
        <f>SUM(F5:H5)</f>
        <v>134.61</v>
      </c>
      <c r="J5" s="51">
        <v>2</v>
      </c>
      <c r="K5" s="50">
        <v>1.69</v>
      </c>
      <c r="L5" s="51">
        <v>2</v>
      </c>
      <c r="M5" s="52">
        <v>1.69</v>
      </c>
      <c r="N5" s="49" t="s">
        <v>27</v>
      </c>
      <c r="O5" s="49" t="s">
        <v>27</v>
      </c>
      <c r="P5" s="51">
        <v>2</v>
      </c>
      <c r="Q5" s="50">
        <v>3.58</v>
      </c>
      <c r="R5" s="51">
        <v>127</v>
      </c>
      <c r="S5" s="52">
        <v>44.43</v>
      </c>
      <c r="T5" s="51">
        <v>5</v>
      </c>
      <c r="U5" s="52">
        <v>0.65</v>
      </c>
      <c r="V5" s="51">
        <v>138</v>
      </c>
      <c r="W5" s="52">
        <v>60.84</v>
      </c>
      <c r="X5" s="51">
        <v>40</v>
      </c>
      <c r="Y5" s="52">
        <v>6.69</v>
      </c>
    </row>
    <row r="6" spans="1:25" ht="12.75">
      <c r="A6" s="12" t="s">
        <v>28</v>
      </c>
      <c r="B6" s="50">
        <v>42.37</v>
      </c>
      <c r="C6" s="50">
        <v>464.29</v>
      </c>
      <c r="D6" s="50" t="s">
        <v>27</v>
      </c>
      <c r="E6" s="50">
        <v>11.77</v>
      </c>
      <c r="F6" s="50">
        <v>518.43</v>
      </c>
      <c r="G6" s="50" t="s">
        <v>27</v>
      </c>
      <c r="H6" s="50">
        <v>93.31</v>
      </c>
      <c r="I6" s="50">
        <f aca="true" t="shared" si="0" ref="I6:I60">SUM(F6:H6)</f>
        <v>611.74</v>
      </c>
      <c r="J6" s="51">
        <v>2</v>
      </c>
      <c r="K6" s="50">
        <v>0.9</v>
      </c>
      <c r="L6" s="51">
        <v>2</v>
      </c>
      <c r="M6" s="52">
        <v>0.9</v>
      </c>
      <c r="N6" s="51">
        <v>13</v>
      </c>
      <c r="O6" s="52">
        <v>4.44</v>
      </c>
      <c r="P6" s="49" t="s">
        <v>27</v>
      </c>
      <c r="Q6" s="50"/>
      <c r="R6" s="51">
        <v>3</v>
      </c>
      <c r="S6" s="52">
        <v>1.9</v>
      </c>
      <c r="T6" s="51">
        <v>26</v>
      </c>
      <c r="U6" s="52">
        <v>18.8</v>
      </c>
      <c r="V6" s="51">
        <v>421</v>
      </c>
      <c r="W6" s="52">
        <v>439.46</v>
      </c>
      <c r="X6" s="51">
        <v>7</v>
      </c>
      <c r="Y6" s="52">
        <v>4.13</v>
      </c>
    </row>
    <row r="7" spans="1:25" ht="12.75">
      <c r="A7" s="12" t="s">
        <v>29</v>
      </c>
      <c r="B7" s="50">
        <v>10.04</v>
      </c>
      <c r="C7" s="50">
        <v>572.01</v>
      </c>
      <c r="D7" s="50" t="s">
        <v>27</v>
      </c>
      <c r="E7" s="50">
        <v>49.84</v>
      </c>
      <c r="F7" s="50">
        <v>631.89</v>
      </c>
      <c r="G7" s="50">
        <v>1.6</v>
      </c>
      <c r="H7" s="50">
        <v>67.74</v>
      </c>
      <c r="I7" s="50">
        <f t="shared" si="0"/>
        <v>701.23</v>
      </c>
      <c r="J7" s="49" t="s">
        <v>27</v>
      </c>
      <c r="K7" s="50" t="s">
        <v>27</v>
      </c>
      <c r="L7" s="49" t="s">
        <v>27</v>
      </c>
      <c r="M7" s="49" t="s">
        <v>27</v>
      </c>
      <c r="N7" s="51">
        <v>2</v>
      </c>
      <c r="O7" s="52">
        <v>0.23</v>
      </c>
      <c r="P7" s="49" t="s">
        <v>27</v>
      </c>
      <c r="Q7" s="50"/>
      <c r="R7" s="51">
        <v>3</v>
      </c>
      <c r="S7" s="52">
        <v>3.26</v>
      </c>
      <c r="T7" s="51">
        <v>10</v>
      </c>
      <c r="U7" s="52">
        <v>3.8</v>
      </c>
      <c r="V7" s="51">
        <v>460</v>
      </c>
      <c r="W7" s="52">
        <v>563.45</v>
      </c>
      <c r="X7" s="51">
        <v>1</v>
      </c>
      <c r="Y7" s="52">
        <v>1.5</v>
      </c>
    </row>
    <row r="8" spans="1:25" ht="12.75">
      <c r="A8" s="12" t="s">
        <v>30</v>
      </c>
      <c r="B8" s="50">
        <v>74.81</v>
      </c>
      <c r="C8" s="50">
        <v>2632.58</v>
      </c>
      <c r="D8" s="50">
        <v>4.3</v>
      </c>
      <c r="E8" s="50">
        <v>70.15</v>
      </c>
      <c r="F8" s="50">
        <v>2781.84</v>
      </c>
      <c r="G8" s="50">
        <v>45.26</v>
      </c>
      <c r="H8" s="50">
        <v>248.38</v>
      </c>
      <c r="I8" s="50">
        <f t="shared" si="0"/>
        <v>3075.4800000000005</v>
      </c>
      <c r="J8" s="51">
        <v>3</v>
      </c>
      <c r="K8" s="50">
        <v>3.61</v>
      </c>
      <c r="L8" s="51">
        <v>3</v>
      </c>
      <c r="M8" s="52">
        <v>3.61</v>
      </c>
      <c r="N8" s="51">
        <v>37</v>
      </c>
      <c r="O8" s="52">
        <v>28.83</v>
      </c>
      <c r="P8" s="49" t="s">
        <v>27</v>
      </c>
      <c r="Q8" s="50"/>
      <c r="R8" s="51">
        <v>455</v>
      </c>
      <c r="S8" s="52">
        <v>374.36</v>
      </c>
      <c r="T8" s="51">
        <v>31</v>
      </c>
      <c r="U8" s="52">
        <v>69.83</v>
      </c>
      <c r="V8" s="53">
        <v>1700</v>
      </c>
      <c r="W8" s="50">
        <v>2162.07</v>
      </c>
      <c r="X8" s="51">
        <v>53</v>
      </c>
      <c r="Y8" s="52">
        <v>26.12</v>
      </c>
    </row>
    <row r="9" spans="1:25" ht="12.75">
      <c r="A9" s="12" t="s">
        <v>31</v>
      </c>
      <c r="B9" s="50">
        <v>70.26</v>
      </c>
      <c r="C9" s="50">
        <v>673.19</v>
      </c>
      <c r="D9" s="50">
        <v>3.5</v>
      </c>
      <c r="E9" s="50">
        <v>54.65</v>
      </c>
      <c r="F9" s="50">
        <v>801.6</v>
      </c>
      <c r="G9" s="50">
        <v>157.85</v>
      </c>
      <c r="H9" s="50">
        <v>156.47</v>
      </c>
      <c r="I9" s="50">
        <f t="shared" si="0"/>
        <v>1115.92</v>
      </c>
      <c r="J9" s="51">
        <v>8</v>
      </c>
      <c r="K9" s="50">
        <v>32.66</v>
      </c>
      <c r="L9" s="51">
        <v>7</v>
      </c>
      <c r="M9" s="52">
        <v>32.44</v>
      </c>
      <c r="N9" s="51">
        <v>14</v>
      </c>
      <c r="O9" s="52">
        <v>5.07</v>
      </c>
      <c r="P9" s="51">
        <v>3</v>
      </c>
      <c r="Q9" s="50">
        <v>3.54</v>
      </c>
      <c r="R9" s="51">
        <v>392</v>
      </c>
      <c r="S9" s="52">
        <v>291.84</v>
      </c>
      <c r="T9" s="51">
        <v>9</v>
      </c>
      <c r="U9" s="52">
        <v>3.45</v>
      </c>
      <c r="V9" s="51">
        <v>415</v>
      </c>
      <c r="W9" s="52">
        <v>365.17</v>
      </c>
      <c r="X9" s="51">
        <v>33</v>
      </c>
      <c r="Y9" s="52">
        <v>12.56</v>
      </c>
    </row>
    <row r="10" spans="1:25" ht="12.75">
      <c r="A10" s="12" t="s">
        <v>32</v>
      </c>
      <c r="B10" s="50">
        <v>1267.63</v>
      </c>
      <c r="C10" s="50">
        <v>3218.98</v>
      </c>
      <c r="D10" s="50">
        <v>11.9</v>
      </c>
      <c r="E10" s="50">
        <v>2413.16</v>
      </c>
      <c r="F10" s="50">
        <v>6911.67</v>
      </c>
      <c r="G10" s="50">
        <v>72.24</v>
      </c>
      <c r="H10" s="50">
        <v>622.43</v>
      </c>
      <c r="I10" s="50">
        <f t="shared" si="0"/>
        <v>7606.34</v>
      </c>
      <c r="J10" s="51">
        <v>265</v>
      </c>
      <c r="K10" s="50">
        <v>707.93</v>
      </c>
      <c r="L10" s="51">
        <v>261</v>
      </c>
      <c r="M10" s="52">
        <v>701.79</v>
      </c>
      <c r="N10" s="51">
        <v>140</v>
      </c>
      <c r="O10" s="49">
        <v>90.7</v>
      </c>
      <c r="P10" s="51">
        <v>4</v>
      </c>
      <c r="Q10" s="50">
        <v>3.18</v>
      </c>
      <c r="R10" s="51">
        <v>364</v>
      </c>
      <c r="S10" s="52">
        <v>234.79</v>
      </c>
      <c r="T10" s="53">
        <v>1038</v>
      </c>
      <c r="U10" s="49">
        <v>1130.32</v>
      </c>
      <c r="V10" s="53">
        <v>1076</v>
      </c>
      <c r="W10" s="50">
        <v>1348</v>
      </c>
      <c r="X10" s="51">
        <v>549</v>
      </c>
      <c r="Y10" s="52">
        <v>505.87</v>
      </c>
    </row>
    <row r="11" spans="1:25" ht="12.75">
      <c r="A11" s="12" t="s">
        <v>33</v>
      </c>
      <c r="B11" s="50">
        <v>4579.47</v>
      </c>
      <c r="C11" s="50">
        <v>5292.71</v>
      </c>
      <c r="D11" s="50">
        <v>20.47</v>
      </c>
      <c r="E11" s="50">
        <v>874.07</v>
      </c>
      <c r="F11" s="50">
        <v>10766.72</v>
      </c>
      <c r="G11" s="50">
        <v>199.79</v>
      </c>
      <c r="H11" s="50">
        <v>1035.82</v>
      </c>
      <c r="I11" s="50">
        <f t="shared" si="0"/>
        <v>12002.33</v>
      </c>
      <c r="J11" s="51">
        <v>503</v>
      </c>
      <c r="K11" s="50">
        <v>3194.99</v>
      </c>
      <c r="L11" s="51">
        <v>481</v>
      </c>
      <c r="M11" s="50">
        <v>3053.56</v>
      </c>
      <c r="N11" s="51">
        <v>32</v>
      </c>
      <c r="O11" s="52">
        <v>61.83</v>
      </c>
      <c r="P11" s="51">
        <v>70</v>
      </c>
      <c r="Q11" s="50">
        <v>658.56051</v>
      </c>
      <c r="R11" s="51">
        <v>523</v>
      </c>
      <c r="S11" s="52">
        <v>425.81</v>
      </c>
      <c r="T11" s="51">
        <v>774</v>
      </c>
      <c r="U11" s="50">
        <v>1327.14</v>
      </c>
      <c r="V11" s="51">
        <v>982</v>
      </c>
      <c r="W11" s="50">
        <v>2674.04</v>
      </c>
      <c r="X11" s="51">
        <v>455</v>
      </c>
      <c r="Y11" s="52">
        <v>861.78</v>
      </c>
    </row>
    <row r="12" spans="1:25" ht="12.75">
      <c r="A12" s="12" t="s">
        <v>34</v>
      </c>
      <c r="B12" s="50">
        <v>402.44</v>
      </c>
      <c r="C12" s="50">
        <v>1985.15</v>
      </c>
      <c r="D12" s="50" t="s">
        <v>27</v>
      </c>
      <c r="E12" s="50">
        <v>303.65</v>
      </c>
      <c r="F12" s="50">
        <v>2691.24</v>
      </c>
      <c r="G12" s="50">
        <v>303.3</v>
      </c>
      <c r="H12" s="50">
        <v>410.88</v>
      </c>
      <c r="I12" s="50">
        <f t="shared" si="0"/>
        <v>3405.42</v>
      </c>
      <c r="J12" s="51">
        <v>105</v>
      </c>
      <c r="K12" s="50">
        <v>293.46</v>
      </c>
      <c r="L12" s="51">
        <v>97</v>
      </c>
      <c r="M12" s="49">
        <v>266.87</v>
      </c>
      <c r="N12" s="51">
        <v>24</v>
      </c>
      <c r="O12" s="52">
        <v>12.02</v>
      </c>
      <c r="P12" s="51">
        <v>10</v>
      </c>
      <c r="Q12" s="50">
        <v>23.63052</v>
      </c>
      <c r="R12" s="51">
        <v>455</v>
      </c>
      <c r="S12" s="52">
        <v>298.49</v>
      </c>
      <c r="T12" s="51">
        <v>635</v>
      </c>
      <c r="U12" s="49">
        <v>503.3</v>
      </c>
      <c r="V12" s="51">
        <v>871</v>
      </c>
      <c r="W12" s="52">
        <v>756.51</v>
      </c>
      <c r="X12" s="51">
        <v>475</v>
      </c>
      <c r="Y12" s="52">
        <v>411.63</v>
      </c>
    </row>
    <row r="13" spans="1:25" ht="12.75">
      <c r="A13" s="12" t="s">
        <v>35</v>
      </c>
      <c r="B13" s="50">
        <v>8720.52</v>
      </c>
      <c r="C13" s="50">
        <v>3608.88</v>
      </c>
      <c r="D13" s="50">
        <v>15.92</v>
      </c>
      <c r="E13" s="50">
        <v>5429.33</v>
      </c>
      <c r="F13" s="50">
        <v>17774.65</v>
      </c>
      <c r="G13" s="50">
        <v>2243.29</v>
      </c>
      <c r="H13" s="50">
        <v>787.69</v>
      </c>
      <c r="I13" s="50">
        <f t="shared" si="0"/>
        <v>20805.63</v>
      </c>
      <c r="J13" s="49">
        <v>3537</v>
      </c>
      <c r="K13" s="50">
        <v>6109.03</v>
      </c>
      <c r="L13" s="53">
        <v>3504</v>
      </c>
      <c r="M13" s="50">
        <v>5980.41</v>
      </c>
      <c r="N13" s="51">
        <v>31</v>
      </c>
      <c r="O13" s="52">
        <v>9.12</v>
      </c>
      <c r="P13" s="51">
        <v>134</v>
      </c>
      <c r="Q13" s="50">
        <v>182.26053</v>
      </c>
      <c r="R13" s="51">
        <v>351</v>
      </c>
      <c r="S13" s="52">
        <v>170.16</v>
      </c>
      <c r="T13" s="51">
        <v>377</v>
      </c>
      <c r="U13" s="52">
        <v>408.43</v>
      </c>
      <c r="V13" s="51">
        <v>54</v>
      </c>
      <c r="W13" s="52">
        <v>105.58</v>
      </c>
      <c r="X13" s="53">
        <v>1702</v>
      </c>
      <c r="Y13" s="50">
        <v>2905.71</v>
      </c>
    </row>
    <row r="14" spans="1:25" ht="12.75">
      <c r="A14" s="12" t="s">
        <v>36</v>
      </c>
      <c r="B14" s="50">
        <v>61.44</v>
      </c>
      <c r="C14" s="50">
        <v>1109.07</v>
      </c>
      <c r="D14" s="50">
        <v>0.87</v>
      </c>
      <c r="E14" s="50">
        <v>395.09</v>
      </c>
      <c r="F14" s="50">
        <v>1566.47</v>
      </c>
      <c r="G14" s="50">
        <v>1.07</v>
      </c>
      <c r="H14" s="50">
        <v>118.81</v>
      </c>
      <c r="I14" s="50">
        <f t="shared" si="0"/>
        <v>1686.35</v>
      </c>
      <c r="J14" s="51">
        <v>12</v>
      </c>
      <c r="K14" s="50">
        <v>17.06</v>
      </c>
      <c r="L14" s="51">
        <v>12</v>
      </c>
      <c r="M14" s="52">
        <v>17.06</v>
      </c>
      <c r="N14" s="49">
        <v>14</v>
      </c>
      <c r="O14" s="52">
        <v>18.29</v>
      </c>
      <c r="P14" s="51">
        <v>9</v>
      </c>
      <c r="Q14" s="50">
        <v>9.68054</v>
      </c>
      <c r="R14" s="51">
        <v>155</v>
      </c>
      <c r="S14" s="52">
        <v>89.68</v>
      </c>
      <c r="T14" s="51">
        <v>507</v>
      </c>
      <c r="U14" s="52">
        <v>340.71</v>
      </c>
      <c r="V14" s="51">
        <v>544</v>
      </c>
      <c r="W14" s="49">
        <v>660.31</v>
      </c>
      <c r="X14" s="51">
        <v>22</v>
      </c>
      <c r="Y14" s="52">
        <v>9.47</v>
      </c>
    </row>
    <row r="15" spans="1:25" ht="12.75">
      <c r="A15" s="12" t="s">
        <v>37</v>
      </c>
      <c r="B15" s="50">
        <v>22500.09</v>
      </c>
      <c r="C15" s="50">
        <v>6436.58</v>
      </c>
      <c r="D15" s="50">
        <v>77.4</v>
      </c>
      <c r="E15" s="50">
        <v>2372.42</v>
      </c>
      <c r="F15" s="50">
        <v>31386.49</v>
      </c>
      <c r="G15" s="50">
        <v>2101.43</v>
      </c>
      <c r="H15" s="50">
        <v>1255.47</v>
      </c>
      <c r="I15" s="50">
        <f t="shared" si="0"/>
        <v>34743.39</v>
      </c>
      <c r="J15" s="53">
        <v>6429</v>
      </c>
      <c r="K15" s="50">
        <v>16906.43</v>
      </c>
      <c r="L15" s="53">
        <v>6323</v>
      </c>
      <c r="M15" s="50">
        <v>16297.55</v>
      </c>
      <c r="N15" s="51">
        <v>190</v>
      </c>
      <c r="O15" s="49">
        <v>237.8</v>
      </c>
      <c r="P15" s="51">
        <v>123</v>
      </c>
      <c r="Q15" s="50">
        <v>444.73055</v>
      </c>
      <c r="R15" s="53">
        <v>3848</v>
      </c>
      <c r="S15" s="50">
        <v>3160.7</v>
      </c>
      <c r="T15" s="53">
        <v>1188</v>
      </c>
      <c r="U15" s="50">
        <v>1674</v>
      </c>
      <c r="V15" s="51">
        <v>597</v>
      </c>
      <c r="W15" s="50">
        <v>1247.72</v>
      </c>
      <c r="X15" s="51">
        <v>289</v>
      </c>
      <c r="Y15" s="52">
        <v>239.68</v>
      </c>
    </row>
    <row r="16" spans="1:25" ht="12.75">
      <c r="A16" s="12" t="s">
        <v>38</v>
      </c>
      <c r="B16" s="50">
        <v>6.57</v>
      </c>
      <c r="C16" s="50">
        <v>244.47</v>
      </c>
      <c r="D16" s="50" t="s">
        <v>27</v>
      </c>
      <c r="E16" s="50">
        <v>35.99</v>
      </c>
      <c r="F16" s="50">
        <v>287.03</v>
      </c>
      <c r="G16" s="50">
        <v>5.14</v>
      </c>
      <c r="H16" s="50">
        <v>182.92</v>
      </c>
      <c r="I16" s="50">
        <f t="shared" si="0"/>
        <v>475.0899999999999</v>
      </c>
      <c r="J16" s="51">
        <v>5</v>
      </c>
      <c r="K16" s="50">
        <v>3.83</v>
      </c>
      <c r="L16" s="51">
        <v>5</v>
      </c>
      <c r="M16" s="52">
        <v>3.83</v>
      </c>
      <c r="N16" s="51">
        <v>9</v>
      </c>
      <c r="O16" s="52">
        <v>0.32</v>
      </c>
      <c r="P16" s="49" t="s">
        <v>27</v>
      </c>
      <c r="Q16" s="50" t="s">
        <v>27</v>
      </c>
      <c r="R16" s="51">
        <v>136</v>
      </c>
      <c r="S16" s="52">
        <v>34.96</v>
      </c>
      <c r="T16" s="51">
        <v>240</v>
      </c>
      <c r="U16" s="52">
        <v>152.42</v>
      </c>
      <c r="V16" s="51">
        <v>57</v>
      </c>
      <c r="W16" s="52">
        <v>42.98</v>
      </c>
      <c r="X16" s="51">
        <v>40</v>
      </c>
      <c r="Y16" s="52">
        <v>14.11</v>
      </c>
    </row>
    <row r="17" spans="1:25" ht="12.75">
      <c r="A17" s="12" t="s">
        <v>39</v>
      </c>
      <c r="B17" s="50">
        <v>8033.83</v>
      </c>
      <c r="C17" s="50">
        <v>184.52</v>
      </c>
      <c r="D17" s="50" t="s">
        <v>27</v>
      </c>
      <c r="E17" s="50">
        <v>1227.25</v>
      </c>
      <c r="F17" s="50">
        <v>9445.6</v>
      </c>
      <c r="G17" s="50">
        <v>15</v>
      </c>
      <c r="H17" s="50">
        <v>543.25</v>
      </c>
      <c r="I17" s="50">
        <f t="shared" si="0"/>
        <v>10003.85</v>
      </c>
      <c r="J17" s="51">
        <v>916</v>
      </c>
      <c r="K17" s="50">
        <v>6142.78</v>
      </c>
      <c r="L17" s="51">
        <v>913</v>
      </c>
      <c r="M17" s="50">
        <v>6055.92</v>
      </c>
      <c r="N17" s="51">
        <v>27</v>
      </c>
      <c r="O17" s="52">
        <v>4.49</v>
      </c>
      <c r="P17" s="51">
        <v>106</v>
      </c>
      <c r="Q17" s="50">
        <v>589.32</v>
      </c>
      <c r="R17" s="49" t="s">
        <v>27</v>
      </c>
      <c r="S17" s="49" t="s">
        <v>27</v>
      </c>
      <c r="T17" s="51">
        <v>13</v>
      </c>
      <c r="U17" s="52">
        <v>93.38</v>
      </c>
      <c r="V17" s="51">
        <v>15</v>
      </c>
      <c r="W17" s="52">
        <v>66</v>
      </c>
      <c r="X17" s="51">
        <v>4</v>
      </c>
      <c r="Y17" s="52">
        <v>25.14</v>
      </c>
    </row>
    <row r="18" spans="1:25" ht="12.75">
      <c r="A18" s="12" t="s">
        <v>40</v>
      </c>
      <c r="B18" s="50">
        <v>303.27</v>
      </c>
      <c r="C18" s="50">
        <v>2647.06</v>
      </c>
      <c r="D18" s="50" t="s">
        <v>27</v>
      </c>
      <c r="E18" s="50">
        <v>2848.05</v>
      </c>
      <c r="F18" s="50">
        <v>5798.38</v>
      </c>
      <c r="G18" s="50">
        <v>1054.03</v>
      </c>
      <c r="H18" s="50">
        <v>1861.92</v>
      </c>
      <c r="I18" s="50">
        <f t="shared" si="0"/>
        <v>8714.33</v>
      </c>
      <c r="J18" s="51">
        <v>128</v>
      </c>
      <c r="K18" s="50">
        <v>162.72</v>
      </c>
      <c r="L18" s="51">
        <v>118</v>
      </c>
      <c r="M18" s="52">
        <v>159.18</v>
      </c>
      <c r="N18" s="51">
        <v>19</v>
      </c>
      <c r="O18" s="52">
        <v>7.59</v>
      </c>
      <c r="P18" s="51">
        <v>25</v>
      </c>
      <c r="Q18" s="50">
        <v>14.18</v>
      </c>
      <c r="R18" s="53">
        <v>1514</v>
      </c>
      <c r="S18" s="50">
        <v>1307.89</v>
      </c>
      <c r="T18" s="51">
        <v>239</v>
      </c>
      <c r="U18" s="52">
        <v>196.63</v>
      </c>
      <c r="V18" s="51">
        <v>331</v>
      </c>
      <c r="W18" s="52">
        <v>581.43</v>
      </c>
      <c r="X18" s="51">
        <v>350</v>
      </c>
      <c r="Y18" s="52">
        <v>560.42</v>
      </c>
    </row>
    <row r="19" spans="1:25" ht="12.75">
      <c r="A19" s="54" t="s">
        <v>41</v>
      </c>
      <c r="B19" s="50">
        <v>8011.4</v>
      </c>
      <c r="C19" s="50">
        <v>3730.93</v>
      </c>
      <c r="D19" s="50">
        <v>0.5</v>
      </c>
      <c r="E19" s="50">
        <v>1538.08</v>
      </c>
      <c r="F19" s="50">
        <v>13280.91</v>
      </c>
      <c r="G19" s="50">
        <v>34.89</v>
      </c>
      <c r="H19" s="50">
        <v>682.33</v>
      </c>
      <c r="I19" s="50">
        <f t="shared" si="0"/>
        <v>13998.13</v>
      </c>
      <c r="J19" s="51">
        <v>394</v>
      </c>
      <c r="K19" s="50">
        <v>5754.49</v>
      </c>
      <c r="L19" s="51">
        <v>384</v>
      </c>
      <c r="M19" s="50">
        <v>5642.44</v>
      </c>
      <c r="N19" s="51">
        <v>155</v>
      </c>
      <c r="O19" s="52">
        <v>302.44</v>
      </c>
      <c r="P19" s="51">
        <v>88</v>
      </c>
      <c r="Q19" s="50">
        <v>1492.47</v>
      </c>
      <c r="R19" s="51">
        <v>78</v>
      </c>
      <c r="S19" s="52">
        <v>267.81</v>
      </c>
      <c r="T19" s="51">
        <v>122</v>
      </c>
      <c r="U19" s="52">
        <v>285.72</v>
      </c>
      <c r="V19" s="51">
        <v>827</v>
      </c>
      <c r="W19" s="50">
        <v>2991.78</v>
      </c>
      <c r="X19" s="51">
        <v>67</v>
      </c>
      <c r="Y19" s="52">
        <v>177.98</v>
      </c>
    </row>
    <row r="20" spans="1:25" ht="12.75">
      <c r="A20" s="12" t="s">
        <v>42</v>
      </c>
      <c r="B20" s="50">
        <v>70.73</v>
      </c>
      <c r="C20" s="50">
        <v>805.95</v>
      </c>
      <c r="D20" s="50" t="s">
        <v>27</v>
      </c>
      <c r="E20" s="50">
        <v>3</v>
      </c>
      <c r="F20" s="50">
        <v>879.68</v>
      </c>
      <c r="G20" s="50">
        <v>4.3</v>
      </c>
      <c r="H20" s="50">
        <v>56.01</v>
      </c>
      <c r="I20" s="50">
        <f t="shared" si="0"/>
        <v>939.9899999999999</v>
      </c>
      <c r="J20" s="49" t="s">
        <v>27</v>
      </c>
      <c r="K20" s="50" t="s">
        <v>27</v>
      </c>
      <c r="L20" s="49" t="s">
        <v>27</v>
      </c>
      <c r="M20" s="49" t="s">
        <v>27</v>
      </c>
      <c r="N20" s="51">
        <v>3</v>
      </c>
      <c r="O20" s="52">
        <v>1.42</v>
      </c>
      <c r="P20" s="51">
        <v>3</v>
      </c>
      <c r="Q20" s="50">
        <v>38.5</v>
      </c>
      <c r="R20" s="51">
        <v>11</v>
      </c>
      <c r="S20" s="52">
        <v>3.95</v>
      </c>
      <c r="T20" s="51">
        <v>14</v>
      </c>
      <c r="U20" s="52">
        <v>21.5</v>
      </c>
      <c r="V20" s="51">
        <v>407</v>
      </c>
      <c r="W20" s="52">
        <v>771.15</v>
      </c>
      <c r="X20" s="51">
        <v>5</v>
      </c>
      <c r="Y20" s="52">
        <v>5.1</v>
      </c>
    </row>
    <row r="21" spans="1:25" ht="12.75">
      <c r="A21" s="12" t="s">
        <v>43</v>
      </c>
      <c r="B21" s="50">
        <v>116.49</v>
      </c>
      <c r="C21" s="50">
        <v>2030.92</v>
      </c>
      <c r="D21" s="50">
        <v>5.1</v>
      </c>
      <c r="E21" s="50">
        <v>8.29</v>
      </c>
      <c r="F21" s="50">
        <v>2160.8</v>
      </c>
      <c r="G21" s="50">
        <v>19</v>
      </c>
      <c r="H21" s="50">
        <v>98.15</v>
      </c>
      <c r="I21" s="50">
        <f t="shared" si="0"/>
        <v>2277.9500000000003</v>
      </c>
      <c r="J21" s="51">
        <v>4</v>
      </c>
      <c r="K21" s="50">
        <v>1.53</v>
      </c>
      <c r="L21" s="51">
        <v>4</v>
      </c>
      <c r="M21" s="52">
        <v>1.49</v>
      </c>
      <c r="N21" s="51">
        <v>16</v>
      </c>
      <c r="O21" s="49">
        <v>20.9</v>
      </c>
      <c r="P21" s="51">
        <v>3</v>
      </c>
      <c r="Q21" s="50">
        <v>3.56</v>
      </c>
      <c r="R21" s="51">
        <v>504</v>
      </c>
      <c r="S21" s="52">
        <v>699.63</v>
      </c>
      <c r="T21" s="51">
        <v>18</v>
      </c>
      <c r="U21" s="52">
        <v>13.83</v>
      </c>
      <c r="V21" s="51">
        <v>678</v>
      </c>
      <c r="W21" s="50">
        <v>1285.65</v>
      </c>
      <c r="X21" s="51">
        <v>33</v>
      </c>
      <c r="Y21" s="52">
        <v>31.79</v>
      </c>
    </row>
    <row r="22" spans="1:25" ht="12.75">
      <c r="A22" s="12" t="s">
        <v>44</v>
      </c>
      <c r="B22" s="50">
        <v>2475.2</v>
      </c>
      <c r="C22" s="50">
        <v>677.84</v>
      </c>
      <c r="D22" s="50">
        <v>9.06</v>
      </c>
      <c r="E22" s="50">
        <v>155.98</v>
      </c>
      <c r="F22" s="50">
        <v>3318.08</v>
      </c>
      <c r="G22" s="50">
        <v>122.22</v>
      </c>
      <c r="H22" s="50">
        <v>215.28</v>
      </c>
      <c r="I22" s="50">
        <f t="shared" si="0"/>
        <v>3655.58</v>
      </c>
      <c r="J22" s="51">
        <v>816</v>
      </c>
      <c r="K22" s="50">
        <v>1987.95</v>
      </c>
      <c r="L22" s="49">
        <v>760</v>
      </c>
      <c r="M22" s="50">
        <v>1829.77</v>
      </c>
      <c r="N22" s="51">
        <v>21</v>
      </c>
      <c r="O22" s="52">
        <v>10.01</v>
      </c>
      <c r="P22" s="51">
        <v>19</v>
      </c>
      <c r="Q22" s="50">
        <v>21.88</v>
      </c>
      <c r="R22" s="51">
        <v>176</v>
      </c>
      <c r="S22" s="52">
        <v>77.86</v>
      </c>
      <c r="T22" s="51">
        <v>137</v>
      </c>
      <c r="U22" s="52">
        <v>120.58</v>
      </c>
      <c r="V22" s="51">
        <v>309</v>
      </c>
      <c r="W22" s="52">
        <v>478.63</v>
      </c>
      <c r="X22" s="51">
        <v>4</v>
      </c>
      <c r="Y22" s="52">
        <v>0.77</v>
      </c>
    </row>
    <row r="23" spans="1:25" ht="12.75">
      <c r="A23" s="12" t="s">
        <v>45</v>
      </c>
      <c r="B23" s="50">
        <v>1.07</v>
      </c>
      <c r="C23" s="50">
        <v>279.56</v>
      </c>
      <c r="D23" s="50" t="s">
        <v>27</v>
      </c>
      <c r="E23" s="50">
        <v>36.09</v>
      </c>
      <c r="F23" s="50">
        <v>316.72</v>
      </c>
      <c r="G23" s="50">
        <v>1.1</v>
      </c>
      <c r="H23" s="50">
        <v>41.05</v>
      </c>
      <c r="I23" s="50">
        <f t="shared" si="0"/>
        <v>358.87000000000006</v>
      </c>
      <c r="J23" s="49" t="s">
        <v>27</v>
      </c>
      <c r="K23" s="50" t="s">
        <v>27</v>
      </c>
      <c r="L23" s="49" t="s">
        <v>27</v>
      </c>
      <c r="M23" s="49" t="s">
        <v>27</v>
      </c>
      <c r="N23" s="51">
        <v>3</v>
      </c>
      <c r="O23" s="52">
        <v>0.52</v>
      </c>
      <c r="P23" s="49" t="s">
        <v>27</v>
      </c>
      <c r="Q23" s="50" t="s">
        <v>27</v>
      </c>
      <c r="R23" s="51">
        <v>44</v>
      </c>
      <c r="S23" s="52">
        <v>26.49</v>
      </c>
      <c r="T23" s="51">
        <v>22</v>
      </c>
      <c r="U23" s="52">
        <v>17.24</v>
      </c>
      <c r="V23" s="51">
        <v>268</v>
      </c>
      <c r="W23" s="52">
        <v>216.44</v>
      </c>
      <c r="X23" s="51">
        <v>97</v>
      </c>
      <c r="Y23" s="52">
        <v>19.39</v>
      </c>
    </row>
    <row r="24" spans="1:25" ht="12.75">
      <c r="A24" s="12" t="s">
        <v>46</v>
      </c>
      <c r="B24" s="50">
        <v>5388.66</v>
      </c>
      <c r="C24" s="50">
        <v>1289.93</v>
      </c>
      <c r="D24" s="50">
        <v>0.85</v>
      </c>
      <c r="E24" s="50">
        <v>1106.24</v>
      </c>
      <c r="F24" s="50">
        <v>7785.68</v>
      </c>
      <c r="G24" s="50">
        <v>309.24</v>
      </c>
      <c r="H24" s="50">
        <v>490.9</v>
      </c>
      <c r="I24" s="50">
        <f t="shared" si="0"/>
        <v>8585.82</v>
      </c>
      <c r="J24" s="53">
        <v>1459</v>
      </c>
      <c r="K24" s="50">
        <v>4091.83</v>
      </c>
      <c r="L24" s="53">
        <v>1447</v>
      </c>
      <c r="M24" s="50">
        <v>3862.37</v>
      </c>
      <c r="N24" s="51">
        <v>38</v>
      </c>
      <c r="O24" s="52">
        <v>12.53</v>
      </c>
      <c r="P24" s="51">
        <v>66</v>
      </c>
      <c r="Q24" s="50">
        <v>206.44</v>
      </c>
      <c r="R24" s="51">
        <v>638</v>
      </c>
      <c r="S24" s="52">
        <v>813.36</v>
      </c>
      <c r="T24" s="51">
        <v>198</v>
      </c>
      <c r="U24" s="52">
        <v>296.55</v>
      </c>
      <c r="V24" s="51">
        <v>67</v>
      </c>
      <c r="W24" s="52">
        <v>145.22</v>
      </c>
      <c r="X24" s="51">
        <v>29</v>
      </c>
      <c r="Y24" s="49">
        <v>29.52</v>
      </c>
    </row>
    <row r="25" spans="1:25" ht="12.75">
      <c r="A25" s="12" t="s">
        <v>47</v>
      </c>
      <c r="B25" s="50">
        <v>101.51</v>
      </c>
      <c r="C25" s="50">
        <v>756.26</v>
      </c>
      <c r="D25" s="50">
        <v>0.05</v>
      </c>
      <c r="E25" s="50">
        <v>1156.08</v>
      </c>
      <c r="F25" s="50">
        <v>2013.9</v>
      </c>
      <c r="G25" s="50">
        <v>1840.86</v>
      </c>
      <c r="H25" s="50">
        <v>822.55</v>
      </c>
      <c r="I25" s="50">
        <f t="shared" si="0"/>
        <v>4677.31</v>
      </c>
      <c r="J25" s="51">
        <v>84</v>
      </c>
      <c r="K25" s="50">
        <v>43.87</v>
      </c>
      <c r="L25" s="51">
        <v>83</v>
      </c>
      <c r="M25" s="52">
        <v>43.27</v>
      </c>
      <c r="N25" s="51">
        <v>22</v>
      </c>
      <c r="O25" s="52">
        <v>2.26</v>
      </c>
      <c r="P25" s="51">
        <v>12</v>
      </c>
      <c r="Q25" s="50">
        <v>3.5</v>
      </c>
      <c r="R25" s="51">
        <v>884</v>
      </c>
      <c r="S25" s="52">
        <v>473.48</v>
      </c>
      <c r="T25" s="51">
        <v>62</v>
      </c>
      <c r="U25" s="52">
        <v>38.4</v>
      </c>
      <c r="V25" s="51">
        <v>8</v>
      </c>
      <c r="W25" s="52">
        <v>11.07</v>
      </c>
      <c r="X25" s="51">
        <v>218</v>
      </c>
      <c r="Y25" s="52">
        <v>233.14</v>
      </c>
    </row>
    <row r="26" spans="1:25" ht="12.75">
      <c r="A26" s="12" t="s">
        <v>48</v>
      </c>
      <c r="B26" s="50">
        <v>898.31</v>
      </c>
      <c r="C26" s="50">
        <v>102.44</v>
      </c>
      <c r="D26" s="50" t="s">
        <v>27</v>
      </c>
      <c r="E26" s="50">
        <v>1214.47</v>
      </c>
      <c r="F26" s="50">
        <v>2215.22</v>
      </c>
      <c r="G26" s="50">
        <v>528.18</v>
      </c>
      <c r="H26" s="50">
        <v>264.7</v>
      </c>
      <c r="I26" s="50">
        <f t="shared" si="0"/>
        <v>3008.0999999999995</v>
      </c>
      <c r="J26" s="51">
        <v>583</v>
      </c>
      <c r="K26" s="50">
        <v>648.12</v>
      </c>
      <c r="L26" s="51">
        <v>582</v>
      </c>
      <c r="M26" s="52">
        <v>639.93</v>
      </c>
      <c r="N26" s="51">
        <v>144</v>
      </c>
      <c r="O26" s="52">
        <v>34.67</v>
      </c>
      <c r="P26" s="51">
        <v>188</v>
      </c>
      <c r="Q26" s="50">
        <v>121.08</v>
      </c>
      <c r="R26" s="51">
        <v>338</v>
      </c>
      <c r="S26" s="52">
        <v>86.62</v>
      </c>
      <c r="T26" s="49" t="s">
        <v>27</v>
      </c>
      <c r="U26" s="49" t="s">
        <v>27</v>
      </c>
      <c r="V26" s="49" t="s">
        <v>27</v>
      </c>
      <c r="W26" s="49" t="s">
        <v>27</v>
      </c>
      <c r="X26" s="51">
        <v>18</v>
      </c>
      <c r="Y26" s="52">
        <v>15.82</v>
      </c>
    </row>
    <row r="27" spans="1:25" ht="12.75">
      <c r="A27" s="12" t="s">
        <v>49</v>
      </c>
      <c r="B27" s="50">
        <v>44.14</v>
      </c>
      <c r="C27" s="50">
        <v>1970.71</v>
      </c>
      <c r="D27" s="50">
        <v>9.88</v>
      </c>
      <c r="E27" s="50">
        <v>80.21</v>
      </c>
      <c r="F27" s="50">
        <v>2104.94</v>
      </c>
      <c r="G27" s="50">
        <v>38.78</v>
      </c>
      <c r="H27" s="50">
        <v>341.8</v>
      </c>
      <c r="I27" s="50">
        <f t="shared" si="0"/>
        <v>2485.5200000000004</v>
      </c>
      <c r="J27" s="51">
        <v>1</v>
      </c>
      <c r="K27" s="50">
        <v>0.14</v>
      </c>
      <c r="L27" s="51">
        <v>1</v>
      </c>
      <c r="M27" s="52">
        <v>0.14</v>
      </c>
      <c r="N27" s="51">
        <v>17</v>
      </c>
      <c r="O27" s="52">
        <v>17.01</v>
      </c>
      <c r="P27" s="51">
        <v>1</v>
      </c>
      <c r="Q27" s="50">
        <v>1</v>
      </c>
      <c r="R27" s="51">
        <v>518</v>
      </c>
      <c r="S27" s="52">
        <v>451.84</v>
      </c>
      <c r="T27" s="51">
        <v>51</v>
      </c>
      <c r="U27" s="52">
        <v>44.61</v>
      </c>
      <c r="V27" s="51">
        <v>756</v>
      </c>
      <c r="W27" s="50">
        <v>1284.67</v>
      </c>
      <c r="X27" s="51">
        <v>86</v>
      </c>
      <c r="Y27" s="52">
        <v>168.96</v>
      </c>
    </row>
    <row r="28" spans="1:25" ht="12.75">
      <c r="A28" s="12" t="s">
        <v>50</v>
      </c>
      <c r="B28" s="50">
        <v>160.32</v>
      </c>
      <c r="C28" s="50">
        <v>645.5</v>
      </c>
      <c r="D28" s="50" t="s">
        <v>27</v>
      </c>
      <c r="E28" s="50">
        <v>179.81</v>
      </c>
      <c r="F28" s="50">
        <v>985.63</v>
      </c>
      <c r="G28" s="50">
        <v>18.55</v>
      </c>
      <c r="H28" s="50">
        <v>70.4</v>
      </c>
      <c r="I28" s="50">
        <f t="shared" si="0"/>
        <v>1074.58</v>
      </c>
      <c r="J28" s="51">
        <v>10</v>
      </c>
      <c r="K28" s="50">
        <v>147.4</v>
      </c>
      <c r="L28" s="51">
        <v>9</v>
      </c>
      <c r="M28" s="52">
        <v>138.75</v>
      </c>
      <c r="N28" s="51">
        <v>11</v>
      </c>
      <c r="O28" s="52">
        <v>1.46</v>
      </c>
      <c r="P28" s="49" t="s">
        <v>27</v>
      </c>
      <c r="Q28" s="50" t="s">
        <v>27</v>
      </c>
      <c r="R28" s="51">
        <v>357</v>
      </c>
      <c r="S28" s="52">
        <v>231.25</v>
      </c>
      <c r="T28" s="51">
        <v>86</v>
      </c>
      <c r="U28" s="52">
        <v>42</v>
      </c>
      <c r="V28" s="51">
        <v>288</v>
      </c>
      <c r="W28" s="52">
        <v>364.86</v>
      </c>
      <c r="X28" s="51">
        <v>28</v>
      </c>
      <c r="Y28" s="52">
        <v>7.28</v>
      </c>
    </row>
    <row r="29" spans="1:25" ht="18.75" customHeight="1">
      <c r="A29" s="12" t="s">
        <v>51</v>
      </c>
      <c r="B29" s="50">
        <v>2447.09</v>
      </c>
      <c r="C29" s="50">
        <v>1602.77</v>
      </c>
      <c r="D29" s="50" t="s">
        <v>27</v>
      </c>
      <c r="E29" s="50">
        <v>1315.74</v>
      </c>
      <c r="F29" s="50">
        <v>5365.6</v>
      </c>
      <c r="G29" s="50">
        <v>5.21</v>
      </c>
      <c r="H29" s="50">
        <v>306.54</v>
      </c>
      <c r="I29" s="50">
        <f t="shared" si="0"/>
        <v>5677.35</v>
      </c>
      <c r="J29" s="51">
        <v>672</v>
      </c>
      <c r="K29" s="50">
        <v>2133.55</v>
      </c>
      <c r="L29" s="51">
        <v>670</v>
      </c>
      <c r="M29" s="50">
        <v>2107.85</v>
      </c>
      <c r="N29" s="51">
        <v>12</v>
      </c>
      <c r="O29" s="52">
        <v>43.65</v>
      </c>
      <c r="P29" s="51">
        <v>3</v>
      </c>
      <c r="Q29" s="50">
        <v>14.5</v>
      </c>
      <c r="R29" s="51">
        <v>30</v>
      </c>
      <c r="S29" s="52">
        <v>19.58</v>
      </c>
      <c r="T29" s="51">
        <v>480</v>
      </c>
      <c r="U29" s="52">
        <v>849.92</v>
      </c>
      <c r="V29" s="51">
        <v>452</v>
      </c>
      <c r="W29" s="52">
        <v>654.57</v>
      </c>
      <c r="X29" s="51">
        <v>46</v>
      </c>
      <c r="Y29" s="52">
        <v>28.55</v>
      </c>
    </row>
    <row r="30" spans="1:25" ht="12.75">
      <c r="A30" s="12" t="s">
        <v>52</v>
      </c>
      <c r="B30" s="50">
        <v>2.37</v>
      </c>
      <c r="C30" s="50">
        <v>527.74</v>
      </c>
      <c r="D30" s="50" t="s">
        <v>27</v>
      </c>
      <c r="E30" s="50">
        <v>4</v>
      </c>
      <c r="F30" s="50">
        <v>534.11</v>
      </c>
      <c r="G30" s="50">
        <v>273.95</v>
      </c>
      <c r="H30" s="50">
        <v>261.17</v>
      </c>
      <c r="I30" s="50">
        <f t="shared" si="0"/>
        <v>1069.23</v>
      </c>
      <c r="J30" s="51">
        <v>1</v>
      </c>
      <c r="K30" s="50">
        <v>2.36</v>
      </c>
      <c r="L30" s="51">
        <v>1</v>
      </c>
      <c r="M30" s="52">
        <v>2.36</v>
      </c>
      <c r="N30" s="49" t="s">
        <v>27</v>
      </c>
      <c r="O30" s="49" t="s">
        <v>27</v>
      </c>
      <c r="P30" s="51">
        <v>1</v>
      </c>
      <c r="Q30" s="50">
        <v>0.01</v>
      </c>
      <c r="R30" s="51">
        <v>399</v>
      </c>
      <c r="S30" s="52">
        <v>435.22</v>
      </c>
      <c r="T30" s="51">
        <v>2</v>
      </c>
      <c r="U30" s="52">
        <v>1.4</v>
      </c>
      <c r="V30" s="51">
        <v>9</v>
      </c>
      <c r="W30" s="52">
        <v>17.5</v>
      </c>
      <c r="X30" s="51">
        <v>101</v>
      </c>
      <c r="Y30" s="52">
        <v>73.62</v>
      </c>
    </row>
    <row r="31" spans="1:25" ht="12.75">
      <c r="A31" s="12" t="s">
        <v>53</v>
      </c>
      <c r="B31" s="50">
        <v>15225.15</v>
      </c>
      <c r="C31" s="50">
        <v>3528.56</v>
      </c>
      <c r="D31" s="50">
        <v>13.8</v>
      </c>
      <c r="E31" s="50">
        <v>1213.12</v>
      </c>
      <c r="F31" s="50">
        <v>19980.63</v>
      </c>
      <c r="G31" s="50">
        <v>338.92</v>
      </c>
      <c r="H31" s="50">
        <v>670.08</v>
      </c>
      <c r="I31" s="50">
        <f t="shared" si="0"/>
        <v>20989.63</v>
      </c>
      <c r="J31" s="53">
        <v>3702</v>
      </c>
      <c r="K31" s="50">
        <v>12284.6</v>
      </c>
      <c r="L31" s="53">
        <v>3656</v>
      </c>
      <c r="M31" s="50">
        <v>11870.49</v>
      </c>
      <c r="N31" s="51">
        <v>35</v>
      </c>
      <c r="O31" s="52">
        <v>47.67</v>
      </c>
      <c r="P31" s="51">
        <v>33</v>
      </c>
      <c r="Q31" s="50">
        <v>145.88</v>
      </c>
      <c r="R31" s="51">
        <v>51</v>
      </c>
      <c r="S31" s="52">
        <v>39.81</v>
      </c>
      <c r="T31" s="51">
        <v>534</v>
      </c>
      <c r="U31" s="50">
        <v>1289.93</v>
      </c>
      <c r="V31" s="51">
        <v>930</v>
      </c>
      <c r="W31" s="50">
        <v>1965.77</v>
      </c>
      <c r="X31" s="51">
        <v>62</v>
      </c>
      <c r="Y31" s="52">
        <v>230.05</v>
      </c>
    </row>
    <row r="32" spans="1:25" ht="12.75">
      <c r="A32" s="12" t="s">
        <v>54</v>
      </c>
      <c r="B32" s="50">
        <v>1093.05</v>
      </c>
      <c r="C32" s="50">
        <v>256.19</v>
      </c>
      <c r="D32" s="50">
        <v>0.4</v>
      </c>
      <c r="E32" s="50">
        <v>39.07</v>
      </c>
      <c r="F32" s="50">
        <f>SUM(B32:E32)</f>
        <v>1388.71</v>
      </c>
      <c r="G32" s="50">
        <v>1.29</v>
      </c>
      <c r="H32" s="50">
        <v>45.19</v>
      </c>
      <c r="I32" s="50">
        <f t="shared" si="0"/>
        <v>1435.19</v>
      </c>
      <c r="J32" s="51">
        <v>633</v>
      </c>
      <c r="K32" s="50">
        <v>1229.76</v>
      </c>
      <c r="L32" s="51">
        <v>617</v>
      </c>
      <c r="M32" s="50">
        <v>1022.25</v>
      </c>
      <c r="N32" s="51">
        <v>11</v>
      </c>
      <c r="O32" s="52">
        <v>5.55</v>
      </c>
      <c r="P32" s="51">
        <v>13</v>
      </c>
      <c r="Q32" s="50">
        <v>93.28</v>
      </c>
      <c r="R32" s="51">
        <v>128</v>
      </c>
      <c r="S32" s="52">
        <v>42.29</v>
      </c>
      <c r="T32" s="51">
        <v>144</v>
      </c>
      <c r="U32" s="52">
        <v>133.85</v>
      </c>
      <c r="V32" s="51">
        <v>16</v>
      </c>
      <c r="W32" s="52">
        <v>19.25</v>
      </c>
      <c r="X32" s="51">
        <v>70</v>
      </c>
      <c r="Y32" s="52">
        <v>58.06</v>
      </c>
    </row>
    <row r="33" spans="1:25" ht="12.75">
      <c r="A33" s="12" t="s">
        <v>55</v>
      </c>
      <c r="B33" s="50">
        <v>570.27</v>
      </c>
      <c r="C33" s="50">
        <v>1394.48</v>
      </c>
      <c r="D33" s="50">
        <v>1.02</v>
      </c>
      <c r="E33" s="50">
        <v>134.94</v>
      </c>
      <c r="F33" s="50">
        <v>2100.71</v>
      </c>
      <c r="G33" s="50">
        <v>1.6</v>
      </c>
      <c r="H33" s="50">
        <v>345.96</v>
      </c>
      <c r="I33" s="50">
        <f t="shared" si="0"/>
        <v>2448.27</v>
      </c>
      <c r="J33" s="51">
        <v>86</v>
      </c>
      <c r="K33" s="50">
        <v>237.4</v>
      </c>
      <c r="L33" s="51">
        <v>86</v>
      </c>
      <c r="M33" s="52">
        <v>237.4</v>
      </c>
      <c r="N33" s="51">
        <v>64</v>
      </c>
      <c r="O33" s="52">
        <v>28.95</v>
      </c>
      <c r="P33" s="51">
        <v>50</v>
      </c>
      <c r="Q33" s="50">
        <v>150.14</v>
      </c>
      <c r="R33" s="51">
        <v>91</v>
      </c>
      <c r="S33" s="52">
        <v>155.71</v>
      </c>
      <c r="T33" s="51">
        <v>320</v>
      </c>
      <c r="U33" s="52">
        <v>248.14</v>
      </c>
      <c r="V33" s="51">
        <v>631</v>
      </c>
      <c r="W33" s="52">
        <v>892.86</v>
      </c>
      <c r="X33" s="51">
        <v>178</v>
      </c>
      <c r="Y33" s="52">
        <v>96.87</v>
      </c>
    </row>
    <row r="34" spans="1:25" ht="12.75">
      <c r="A34" s="11" t="s">
        <v>143</v>
      </c>
      <c r="B34" s="50">
        <v>1811.98</v>
      </c>
      <c r="C34" s="50">
        <v>1029.68</v>
      </c>
      <c r="D34" s="50" t="s">
        <v>27</v>
      </c>
      <c r="E34" s="50">
        <v>72.01</v>
      </c>
      <c r="F34" s="50">
        <v>2913.67</v>
      </c>
      <c r="G34" s="50">
        <v>1.02</v>
      </c>
      <c r="H34" s="50">
        <v>253.4</v>
      </c>
      <c r="I34" s="50">
        <f t="shared" si="0"/>
        <v>3168.09</v>
      </c>
      <c r="J34" s="51">
        <v>520</v>
      </c>
      <c r="K34" s="50">
        <v>1359.27</v>
      </c>
      <c r="L34" s="51">
        <v>517</v>
      </c>
      <c r="M34" s="50">
        <v>1349.57</v>
      </c>
      <c r="N34" s="51">
        <v>55</v>
      </c>
      <c r="O34" s="49">
        <v>55.1</v>
      </c>
      <c r="P34" s="51">
        <v>30</v>
      </c>
      <c r="Q34" s="50">
        <v>47.31</v>
      </c>
      <c r="R34" s="51">
        <v>72</v>
      </c>
      <c r="S34" s="52">
        <v>134.55</v>
      </c>
      <c r="T34" s="51">
        <v>264</v>
      </c>
      <c r="U34" s="52">
        <v>372.7</v>
      </c>
      <c r="V34" s="51">
        <v>142</v>
      </c>
      <c r="W34" s="52">
        <v>445.12</v>
      </c>
      <c r="X34" s="51">
        <v>69</v>
      </c>
      <c r="Y34" s="52">
        <v>76.03</v>
      </c>
    </row>
    <row r="35" spans="1:25" ht="12.75">
      <c r="A35" s="12" t="s">
        <v>56</v>
      </c>
      <c r="B35" s="50">
        <v>146.61</v>
      </c>
      <c r="C35" s="50">
        <v>871.26</v>
      </c>
      <c r="D35" s="50" t="s">
        <v>27</v>
      </c>
      <c r="E35" s="50">
        <v>151.73</v>
      </c>
      <c r="F35" s="50">
        <v>1169.6</v>
      </c>
      <c r="G35" s="50">
        <v>132.55</v>
      </c>
      <c r="H35" s="50">
        <v>1164.84</v>
      </c>
      <c r="I35" s="50">
        <f t="shared" si="0"/>
        <v>2466.99</v>
      </c>
      <c r="J35" s="51">
        <v>21</v>
      </c>
      <c r="K35" s="50">
        <v>138.43</v>
      </c>
      <c r="L35" s="51">
        <v>19</v>
      </c>
      <c r="M35" s="52">
        <v>137.32</v>
      </c>
      <c r="N35" s="49" t="s">
        <v>27</v>
      </c>
      <c r="O35" s="49" t="s">
        <v>27</v>
      </c>
      <c r="P35" s="51">
        <v>8</v>
      </c>
      <c r="Q35" s="50">
        <v>2.98</v>
      </c>
      <c r="R35" s="51">
        <v>721</v>
      </c>
      <c r="S35" s="52">
        <v>535.02</v>
      </c>
      <c r="T35" s="51">
        <v>100</v>
      </c>
      <c r="U35" s="52">
        <v>149.64</v>
      </c>
      <c r="V35" s="51">
        <v>17</v>
      </c>
      <c r="W35" s="52">
        <v>26.12</v>
      </c>
      <c r="X35" s="51">
        <v>140</v>
      </c>
      <c r="Y35" s="52">
        <v>160.48</v>
      </c>
    </row>
    <row r="36" spans="1:25" ht="12.75">
      <c r="A36" s="12" t="s">
        <v>57</v>
      </c>
      <c r="B36" s="50">
        <v>2045.8</v>
      </c>
      <c r="C36" s="50">
        <v>1962.78</v>
      </c>
      <c r="D36" s="50" t="s">
        <v>27</v>
      </c>
      <c r="E36" s="50">
        <v>372.53</v>
      </c>
      <c r="F36" s="50">
        <v>4381.11</v>
      </c>
      <c r="G36" s="50">
        <v>6</v>
      </c>
      <c r="H36" s="50">
        <v>63.48</v>
      </c>
      <c r="I36" s="50">
        <f t="shared" si="0"/>
        <v>4450.589999999999</v>
      </c>
      <c r="J36" s="53">
        <v>1047</v>
      </c>
      <c r="K36" s="50">
        <v>1922.88</v>
      </c>
      <c r="L36" s="53">
        <v>1044</v>
      </c>
      <c r="M36" s="50">
        <v>1921.5</v>
      </c>
      <c r="N36" s="51">
        <v>4</v>
      </c>
      <c r="O36" s="52">
        <v>5.71</v>
      </c>
      <c r="P36" s="49" t="s">
        <v>27</v>
      </c>
      <c r="Q36" s="50" t="s">
        <v>27</v>
      </c>
      <c r="R36" s="51">
        <v>1</v>
      </c>
      <c r="S36" s="52">
        <v>1.98</v>
      </c>
      <c r="T36" s="51">
        <v>72</v>
      </c>
      <c r="U36" s="52">
        <v>82.31</v>
      </c>
      <c r="V36" s="53">
        <v>1644</v>
      </c>
      <c r="W36" s="50">
        <v>1872.19</v>
      </c>
      <c r="X36" s="51">
        <v>7</v>
      </c>
      <c r="Y36" s="52">
        <v>5.3</v>
      </c>
    </row>
    <row r="37" spans="1:25" ht="12.75">
      <c r="A37" s="12" t="s">
        <v>58</v>
      </c>
      <c r="B37" s="50">
        <v>3847</v>
      </c>
      <c r="C37" s="50">
        <v>6499.38</v>
      </c>
      <c r="D37" s="50">
        <v>85.66</v>
      </c>
      <c r="E37" s="50">
        <v>1438.72</v>
      </c>
      <c r="F37" s="50">
        <v>11870.76</v>
      </c>
      <c r="G37" s="50">
        <v>40.06</v>
      </c>
      <c r="H37" s="50">
        <v>821.63</v>
      </c>
      <c r="I37" s="50">
        <f t="shared" si="0"/>
        <v>12732.449999999999</v>
      </c>
      <c r="J37" s="51">
        <v>346</v>
      </c>
      <c r="K37" s="50">
        <v>2898.72</v>
      </c>
      <c r="L37" s="51">
        <v>324</v>
      </c>
      <c r="M37" s="50">
        <v>2809.99</v>
      </c>
      <c r="N37" s="51">
        <v>8</v>
      </c>
      <c r="O37" s="52">
        <v>13.51</v>
      </c>
      <c r="P37" s="51">
        <v>7</v>
      </c>
      <c r="Q37" s="50">
        <v>46.59</v>
      </c>
      <c r="R37" s="51">
        <v>79</v>
      </c>
      <c r="S37" s="52">
        <v>88.86</v>
      </c>
      <c r="T37" s="51">
        <v>233</v>
      </c>
      <c r="U37" s="52">
        <v>426.98</v>
      </c>
      <c r="V37" s="53">
        <v>2084</v>
      </c>
      <c r="W37" s="50">
        <v>5579.06</v>
      </c>
      <c r="X37" s="51">
        <v>255</v>
      </c>
      <c r="Y37" s="52">
        <v>394.09</v>
      </c>
    </row>
    <row r="38" spans="1:25" ht="12.75">
      <c r="A38" s="12" t="s">
        <v>59</v>
      </c>
      <c r="B38" s="50">
        <v>2.09</v>
      </c>
      <c r="C38" s="50">
        <v>435.47</v>
      </c>
      <c r="D38" s="50">
        <v>84.75</v>
      </c>
      <c r="E38" s="50">
        <v>37.91</v>
      </c>
      <c r="F38" s="50">
        <v>560.22</v>
      </c>
      <c r="G38" s="50">
        <v>165.71</v>
      </c>
      <c r="H38" s="50">
        <v>178.24</v>
      </c>
      <c r="I38" s="50">
        <f t="shared" si="0"/>
        <v>904.1700000000001</v>
      </c>
      <c r="J38" s="51">
        <v>2</v>
      </c>
      <c r="K38" s="50">
        <v>0.26</v>
      </c>
      <c r="L38" s="51">
        <v>2</v>
      </c>
      <c r="M38" s="52">
        <v>0.26</v>
      </c>
      <c r="N38" s="51">
        <v>1</v>
      </c>
      <c r="O38" s="49">
        <v>0.06</v>
      </c>
      <c r="P38" s="51">
        <v>2</v>
      </c>
      <c r="Q38" s="50">
        <v>0.9</v>
      </c>
      <c r="R38" s="51">
        <v>485</v>
      </c>
      <c r="S38" s="52">
        <v>322.97</v>
      </c>
      <c r="T38" s="51">
        <v>8</v>
      </c>
      <c r="U38" s="52">
        <v>29.24</v>
      </c>
      <c r="V38" s="51">
        <v>7</v>
      </c>
      <c r="W38" s="52">
        <v>7.99</v>
      </c>
      <c r="X38" s="51">
        <v>86</v>
      </c>
      <c r="Y38" s="52">
        <v>75.27</v>
      </c>
    </row>
    <row r="39" spans="1:25" ht="12.75">
      <c r="A39" s="12" t="s">
        <v>60</v>
      </c>
      <c r="B39" s="50">
        <v>37.37</v>
      </c>
      <c r="C39" s="50">
        <v>731.07</v>
      </c>
      <c r="D39" s="50" t="s">
        <v>27</v>
      </c>
      <c r="E39" s="50">
        <v>342.72</v>
      </c>
      <c r="F39" s="50">
        <v>1111.16</v>
      </c>
      <c r="G39" s="50">
        <v>114.37</v>
      </c>
      <c r="H39" s="50">
        <v>120.59</v>
      </c>
      <c r="I39" s="50">
        <f t="shared" si="0"/>
        <v>1346.1200000000001</v>
      </c>
      <c r="J39" s="51">
        <v>30</v>
      </c>
      <c r="K39" s="50">
        <v>17.55</v>
      </c>
      <c r="L39" s="51">
        <v>28</v>
      </c>
      <c r="M39" s="52">
        <v>16.35</v>
      </c>
      <c r="N39" s="51">
        <v>1</v>
      </c>
      <c r="O39" s="52">
        <v>1</v>
      </c>
      <c r="P39" s="51">
        <v>10</v>
      </c>
      <c r="Q39" s="50">
        <v>2.58</v>
      </c>
      <c r="R39" s="51">
        <v>713</v>
      </c>
      <c r="S39" s="52">
        <v>410.07</v>
      </c>
      <c r="T39" s="51">
        <v>111</v>
      </c>
      <c r="U39" s="52">
        <v>52.7</v>
      </c>
      <c r="V39" s="51">
        <v>143</v>
      </c>
      <c r="W39" s="52">
        <v>184.89</v>
      </c>
      <c r="X39" s="51">
        <v>50</v>
      </c>
      <c r="Y39" s="52">
        <v>48.37</v>
      </c>
    </row>
    <row r="40" spans="1:25" ht="12.75">
      <c r="A40" s="12" t="s">
        <v>61</v>
      </c>
      <c r="B40" s="50">
        <v>2592.25</v>
      </c>
      <c r="C40" s="50">
        <v>16.42</v>
      </c>
      <c r="D40" s="50" t="s">
        <v>27</v>
      </c>
      <c r="E40" s="50">
        <v>16.29</v>
      </c>
      <c r="F40" s="50">
        <v>2624.96</v>
      </c>
      <c r="G40" s="50">
        <v>60</v>
      </c>
      <c r="H40" s="50">
        <v>58.07</v>
      </c>
      <c r="I40" s="50">
        <f t="shared" si="0"/>
        <v>2743.03</v>
      </c>
      <c r="J40" s="51">
        <v>360</v>
      </c>
      <c r="K40" s="50">
        <v>2172.55</v>
      </c>
      <c r="L40" s="51">
        <v>359</v>
      </c>
      <c r="M40" s="50">
        <v>2171.75</v>
      </c>
      <c r="N40" s="49" t="s">
        <v>27</v>
      </c>
      <c r="O40" s="49" t="s">
        <v>27</v>
      </c>
      <c r="P40" s="51">
        <v>5</v>
      </c>
      <c r="Q40" s="50">
        <v>16.24</v>
      </c>
      <c r="R40" s="49" t="s">
        <v>27</v>
      </c>
      <c r="S40" s="49" t="s">
        <v>27</v>
      </c>
      <c r="T40" s="51">
        <v>9</v>
      </c>
      <c r="U40" s="52">
        <v>14.42</v>
      </c>
      <c r="V40" s="51">
        <v>1</v>
      </c>
      <c r="W40" s="52">
        <v>2</v>
      </c>
      <c r="X40" s="49" t="s">
        <v>27</v>
      </c>
      <c r="Y40" s="49" t="s">
        <v>27</v>
      </c>
    </row>
    <row r="41" spans="1:25" ht="12.75">
      <c r="A41" s="12" t="s">
        <v>62</v>
      </c>
      <c r="B41" s="50">
        <v>25527.7</v>
      </c>
      <c r="C41" s="50">
        <v>1882.58</v>
      </c>
      <c r="D41" s="50" t="s">
        <v>27</v>
      </c>
      <c r="E41" s="50">
        <v>556.66</v>
      </c>
      <c r="F41" s="50">
        <v>27966.94</v>
      </c>
      <c r="G41" s="50" t="s">
        <v>27</v>
      </c>
      <c r="H41" s="50">
        <v>337.35</v>
      </c>
      <c r="I41" s="50">
        <f t="shared" si="0"/>
        <v>28304.289999999997</v>
      </c>
      <c r="J41" s="53">
        <v>2660</v>
      </c>
      <c r="K41" s="50">
        <v>20449.51</v>
      </c>
      <c r="L41" s="53">
        <v>2653</v>
      </c>
      <c r="M41" s="50">
        <v>20358.97</v>
      </c>
      <c r="N41" s="51">
        <v>186</v>
      </c>
      <c r="O41" s="52">
        <v>418.01</v>
      </c>
      <c r="P41" s="51">
        <v>166</v>
      </c>
      <c r="Q41" s="50">
        <v>1330.6</v>
      </c>
      <c r="R41" s="49" t="s">
        <v>27</v>
      </c>
      <c r="S41" s="49" t="s">
        <v>27</v>
      </c>
      <c r="T41" s="51">
        <v>73</v>
      </c>
      <c r="U41" s="52">
        <v>246.82</v>
      </c>
      <c r="V41" s="51">
        <v>388</v>
      </c>
      <c r="W41" s="50">
        <v>1496.46</v>
      </c>
      <c r="X41" s="51">
        <v>25</v>
      </c>
      <c r="Y41" s="52">
        <v>139.3</v>
      </c>
    </row>
    <row r="42" spans="1:25" ht="12.75">
      <c r="A42" s="12" t="s">
        <v>63</v>
      </c>
      <c r="B42" s="50">
        <v>3683.14</v>
      </c>
      <c r="C42" s="50">
        <v>2129.77</v>
      </c>
      <c r="D42" s="50">
        <v>29.48</v>
      </c>
      <c r="E42" s="50">
        <v>4099.09</v>
      </c>
      <c r="F42" s="50">
        <v>9941.48</v>
      </c>
      <c r="G42" s="50">
        <v>1522.48</v>
      </c>
      <c r="H42" s="50">
        <v>738.6</v>
      </c>
      <c r="I42" s="50">
        <f t="shared" si="0"/>
        <v>12202.56</v>
      </c>
      <c r="J42" s="53">
        <v>1051</v>
      </c>
      <c r="K42" s="50">
        <v>2410.68</v>
      </c>
      <c r="L42" s="53">
        <v>1036</v>
      </c>
      <c r="M42" s="50">
        <v>2378.22</v>
      </c>
      <c r="N42" s="51">
        <v>24</v>
      </c>
      <c r="O42" s="49">
        <v>10.15</v>
      </c>
      <c r="P42" s="51">
        <v>104</v>
      </c>
      <c r="Q42" s="50">
        <v>308.19</v>
      </c>
      <c r="R42" s="53">
        <v>1500</v>
      </c>
      <c r="S42" s="50">
        <v>1553.71</v>
      </c>
      <c r="T42" s="51">
        <v>76</v>
      </c>
      <c r="U42" s="52">
        <v>181.75</v>
      </c>
      <c r="V42" s="51">
        <v>34</v>
      </c>
      <c r="W42" s="52">
        <v>67.32</v>
      </c>
      <c r="X42" s="51">
        <v>65</v>
      </c>
      <c r="Y42" s="52">
        <v>297.38</v>
      </c>
    </row>
    <row r="43" spans="1:25" ht="12.75">
      <c r="A43" s="12" t="s">
        <v>64</v>
      </c>
      <c r="B43" s="50">
        <v>123.29</v>
      </c>
      <c r="C43" s="50">
        <v>852.94</v>
      </c>
      <c r="D43" s="50" t="s">
        <v>27</v>
      </c>
      <c r="E43" s="50" t="s">
        <v>27</v>
      </c>
      <c r="F43" s="50">
        <v>976.23</v>
      </c>
      <c r="G43" s="50" t="s">
        <v>27</v>
      </c>
      <c r="H43" s="50">
        <v>24.44</v>
      </c>
      <c r="I43" s="50">
        <f t="shared" si="0"/>
        <v>1000.6700000000001</v>
      </c>
      <c r="J43" s="51">
        <v>1</v>
      </c>
      <c r="K43" s="50">
        <v>0.15</v>
      </c>
      <c r="L43" s="51">
        <v>1</v>
      </c>
      <c r="M43" s="52">
        <v>0.15</v>
      </c>
      <c r="N43" s="51">
        <v>10</v>
      </c>
      <c r="O43" s="52">
        <v>33.75</v>
      </c>
      <c r="P43" s="51">
        <v>1</v>
      </c>
      <c r="Q43" s="50">
        <v>0.23</v>
      </c>
      <c r="R43" s="51">
        <v>31</v>
      </c>
      <c r="S43" s="52">
        <v>50.39</v>
      </c>
      <c r="T43" s="51">
        <v>2</v>
      </c>
      <c r="U43" s="52">
        <v>0.7</v>
      </c>
      <c r="V43" s="51">
        <v>305</v>
      </c>
      <c r="W43" s="52">
        <v>800</v>
      </c>
      <c r="X43" s="51">
        <v>3</v>
      </c>
      <c r="Y43" s="52">
        <v>1.32</v>
      </c>
    </row>
    <row r="44" spans="1:25" ht="12.75">
      <c r="A44" s="12" t="s">
        <v>65</v>
      </c>
      <c r="B44" s="50">
        <v>412.78</v>
      </c>
      <c r="C44" s="50">
        <v>78.18</v>
      </c>
      <c r="D44" s="50" t="s">
        <v>27</v>
      </c>
      <c r="E44" s="50">
        <v>22.22</v>
      </c>
      <c r="F44" s="50">
        <f>SUM(B44:E44)</f>
        <v>513.18</v>
      </c>
      <c r="G44" s="50">
        <v>5.46</v>
      </c>
      <c r="H44" s="50">
        <v>27.38</v>
      </c>
      <c r="I44" s="50">
        <f t="shared" si="0"/>
        <v>546.02</v>
      </c>
      <c r="J44" s="51">
        <v>295</v>
      </c>
      <c r="K44" s="50">
        <v>92.67</v>
      </c>
      <c r="L44" s="51">
        <v>283</v>
      </c>
      <c r="M44" s="52">
        <v>68.26</v>
      </c>
      <c r="N44" s="51">
        <v>15</v>
      </c>
      <c r="O44" s="52">
        <v>6.29</v>
      </c>
      <c r="P44" s="51">
        <v>8</v>
      </c>
      <c r="Q44" s="50">
        <v>12.44</v>
      </c>
      <c r="R44" s="51">
        <v>43</v>
      </c>
      <c r="S44" s="52">
        <v>24.21</v>
      </c>
      <c r="T44" s="51">
        <v>46</v>
      </c>
      <c r="U44" s="52">
        <v>17.6</v>
      </c>
      <c r="V44" s="51">
        <v>16</v>
      </c>
      <c r="W44" s="52">
        <v>12.82</v>
      </c>
      <c r="X44" s="51">
        <v>37</v>
      </c>
      <c r="Y44" s="52">
        <v>23.55</v>
      </c>
    </row>
    <row r="45" spans="1:25" ht="12.75">
      <c r="A45" s="12" t="s">
        <v>66</v>
      </c>
      <c r="B45" s="50">
        <v>3.32</v>
      </c>
      <c r="C45" s="50">
        <v>542.83</v>
      </c>
      <c r="D45" s="50" t="s">
        <v>27</v>
      </c>
      <c r="E45" s="50">
        <v>29.19</v>
      </c>
      <c r="F45" s="50">
        <v>575.34</v>
      </c>
      <c r="G45" s="50">
        <v>1.2</v>
      </c>
      <c r="H45" s="50">
        <v>83.3</v>
      </c>
      <c r="I45" s="50">
        <f t="shared" si="0"/>
        <v>659.84</v>
      </c>
      <c r="J45" s="49" t="s">
        <v>27</v>
      </c>
      <c r="K45" s="50" t="s">
        <v>27</v>
      </c>
      <c r="L45" s="49" t="s">
        <v>27</v>
      </c>
      <c r="M45" s="49" t="s">
        <v>27</v>
      </c>
      <c r="N45" s="51">
        <v>7</v>
      </c>
      <c r="O45" s="52">
        <v>1.14</v>
      </c>
      <c r="P45" s="51">
        <v>2</v>
      </c>
      <c r="Q45" s="50">
        <v>0.48</v>
      </c>
      <c r="R45" s="51">
        <v>124</v>
      </c>
      <c r="S45" s="52">
        <v>38.66</v>
      </c>
      <c r="T45" s="51">
        <v>29</v>
      </c>
      <c r="U45" s="52">
        <v>12.11</v>
      </c>
      <c r="V45" s="51">
        <v>522</v>
      </c>
      <c r="W45" s="52">
        <v>466.18</v>
      </c>
      <c r="X45" s="51">
        <v>88</v>
      </c>
      <c r="Y45" s="52">
        <v>24.38</v>
      </c>
    </row>
    <row r="46" spans="1:25" ht="12.75">
      <c r="A46" s="12" t="s">
        <v>67</v>
      </c>
      <c r="B46" s="50">
        <v>4.04</v>
      </c>
      <c r="C46" s="50">
        <v>297.44</v>
      </c>
      <c r="D46" s="50" t="s">
        <v>27</v>
      </c>
      <c r="E46" s="50">
        <v>66.67</v>
      </c>
      <c r="F46" s="50">
        <v>368.15</v>
      </c>
      <c r="G46" s="50">
        <v>2.8</v>
      </c>
      <c r="H46" s="50">
        <v>41</v>
      </c>
      <c r="I46" s="50">
        <f t="shared" si="0"/>
        <v>411.95</v>
      </c>
      <c r="J46" s="51">
        <v>2</v>
      </c>
      <c r="K46" s="50">
        <v>0.72</v>
      </c>
      <c r="L46" s="49" t="s">
        <v>27</v>
      </c>
      <c r="M46" s="49" t="s">
        <v>27</v>
      </c>
      <c r="N46" s="51">
        <v>7</v>
      </c>
      <c r="O46" s="52">
        <v>2.27</v>
      </c>
      <c r="P46" s="49" t="s">
        <v>27</v>
      </c>
      <c r="Q46" s="50" t="s">
        <v>27</v>
      </c>
      <c r="R46" s="51">
        <v>32</v>
      </c>
      <c r="S46" s="52">
        <v>19.66</v>
      </c>
      <c r="T46" s="51">
        <v>7</v>
      </c>
      <c r="U46" s="52">
        <v>7.73</v>
      </c>
      <c r="V46" s="51">
        <v>229</v>
      </c>
      <c r="W46" s="52">
        <v>265.64</v>
      </c>
      <c r="X46" s="51">
        <v>5</v>
      </c>
      <c r="Y46" s="52">
        <v>4.41</v>
      </c>
    </row>
    <row r="47" spans="1:25" ht="12.75">
      <c r="A47" s="12" t="s">
        <v>68</v>
      </c>
      <c r="B47" s="50">
        <v>1643.02</v>
      </c>
      <c r="C47" s="50">
        <v>223.93</v>
      </c>
      <c r="D47" s="50">
        <v>2.79</v>
      </c>
      <c r="E47" s="50">
        <v>80.18</v>
      </c>
      <c r="F47" s="50">
        <v>1949.92</v>
      </c>
      <c r="G47" s="50">
        <v>4.46</v>
      </c>
      <c r="H47" s="50">
        <v>9.87</v>
      </c>
      <c r="I47" s="50">
        <f t="shared" si="0"/>
        <v>1964.25</v>
      </c>
      <c r="J47" s="51">
        <v>502</v>
      </c>
      <c r="K47" s="50">
        <v>1117.79</v>
      </c>
      <c r="L47" s="51">
        <v>488</v>
      </c>
      <c r="M47" s="50">
        <v>1046.28</v>
      </c>
      <c r="N47" s="51">
        <v>6</v>
      </c>
      <c r="O47" s="52">
        <v>3.45</v>
      </c>
      <c r="P47" s="51">
        <v>8</v>
      </c>
      <c r="Q47" s="50">
        <v>42.04</v>
      </c>
      <c r="R47" s="51">
        <v>171</v>
      </c>
      <c r="S47" s="52">
        <v>47.83</v>
      </c>
      <c r="T47" s="51">
        <v>211</v>
      </c>
      <c r="U47" s="52">
        <v>120.08</v>
      </c>
      <c r="V47" s="51">
        <v>24</v>
      </c>
      <c r="W47" s="52">
        <v>30.56</v>
      </c>
      <c r="X47" s="51">
        <v>24</v>
      </c>
      <c r="Y47" s="52">
        <v>25.01</v>
      </c>
    </row>
    <row r="48" spans="1:25" ht="12.75">
      <c r="A48" s="12" t="s">
        <v>69</v>
      </c>
      <c r="B48" s="50">
        <v>6.1</v>
      </c>
      <c r="C48" s="50">
        <v>249.23</v>
      </c>
      <c r="D48" s="50" t="s">
        <v>27</v>
      </c>
      <c r="E48" s="50">
        <v>64.18</v>
      </c>
      <c r="F48" s="50">
        <v>319.51</v>
      </c>
      <c r="G48" s="50" t="s">
        <v>27</v>
      </c>
      <c r="H48" s="50">
        <v>91.92</v>
      </c>
      <c r="I48" s="50">
        <f t="shared" si="0"/>
        <v>411.43</v>
      </c>
      <c r="J48" s="51">
        <v>1</v>
      </c>
      <c r="K48" s="50">
        <v>6.1</v>
      </c>
      <c r="L48" s="51">
        <v>1</v>
      </c>
      <c r="M48" s="52">
        <v>6.1</v>
      </c>
      <c r="N48" s="49" t="s">
        <v>27</v>
      </c>
      <c r="O48" s="49" t="s">
        <v>27</v>
      </c>
      <c r="P48" s="49" t="s">
        <v>70</v>
      </c>
      <c r="Q48" s="50" t="s">
        <v>27</v>
      </c>
      <c r="R48" s="51">
        <v>87</v>
      </c>
      <c r="S48" s="52">
        <v>82.18</v>
      </c>
      <c r="T48" s="51">
        <v>78</v>
      </c>
      <c r="U48" s="52">
        <v>50.39</v>
      </c>
      <c r="V48" s="51">
        <v>138</v>
      </c>
      <c r="W48" s="52">
        <v>96.37</v>
      </c>
      <c r="X48" s="51">
        <v>31</v>
      </c>
      <c r="Y48" s="52">
        <v>20.14</v>
      </c>
    </row>
    <row r="49" spans="1:25" ht="12.75">
      <c r="A49" s="12" t="s">
        <v>89</v>
      </c>
      <c r="B49" s="50">
        <v>2.12</v>
      </c>
      <c r="C49" s="50">
        <v>156.48</v>
      </c>
      <c r="D49" s="50" t="s">
        <v>27</v>
      </c>
      <c r="E49" s="50">
        <v>10.43</v>
      </c>
      <c r="F49" s="50">
        <v>169.03</v>
      </c>
      <c r="G49" s="50" t="s">
        <v>27</v>
      </c>
      <c r="H49" s="50">
        <v>55.2</v>
      </c>
      <c r="I49" s="50">
        <f t="shared" si="0"/>
        <v>224.23000000000002</v>
      </c>
      <c r="J49" s="49" t="s">
        <v>27</v>
      </c>
      <c r="K49" s="50" t="s">
        <v>27</v>
      </c>
      <c r="L49" s="49" t="s">
        <v>27</v>
      </c>
      <c r="M49" s="49" t="s">
        <v>27</v>
      </c>
      <c r="N49" s="51">
        <v>4</v>
      </c>
      <c r="O49" s="52">
        <v>1.55</v>
      </c>
      <c r="P49" s="49" t="s">
        <v>27</v>
      </c>
      <c r="Q49" s="50" t="s">
        <v>27</v>
      </c>
      <c r="R49" s="51">
        <v>7</v>
      </c>
      <c r="S49" s="52">
        <v>3.5</v>
      </c>
      <c r="T49" s="51">
        <v>7</v>
      </c>
      <c r="U49" s="52">
        <v>2.82</v>
      </c>
      <c r="V49" s="51">
        <v>89</v>
      </c>
      <c r="W49" s="49">
        <v>149.3</v>
      </c>
      <c r="X49" s="51">
        <v>1</v>
      </c>
      <c r="Y49" s="52">
        <v>0.86</v>
      </c>
    </row>
    <row r="50" spans="1:25" ht="12.75">
      <c r="A50" s="12" t="s">
        <v>71</v>
      </c>
      <c r="B50" s="50">
        <v>513.14</v>
      </c>
      <c r="C50" s="50">
        <v>868.33</v>
      </c>
      <c r="D50" s="50" t="s">
        <v>27</v>
      </c>
      <c r="E50" s="50">
        <v>4.09</v>
      </c>
      <c r="F50" s="50">
        <v>1385.56</v>
      </c>
      <c r="G50" s="50">
        <v>198.64</v>
      </c>
      <c r="H50" s="50">
        <v>419.29</v>
      </c>
      <c r="I50" s="50">
        <f t="shared" si="0"/>
        <v>2003.4899999999998</v>
      </c>
      <c r="J50" s="51">
        <v>13</v>
      </c>
      <c r="K50" s="50">
        <v>6.18</v>
      </c>
      <c r="L50" s="51">
        <v>12</v>
      </c>
      <c r="M50" s="52">
        <v>5.78</v>
      </c>
      <c r="N50" s="49" t="s">
        <v>27</v>
      </c>
      <c r="O50" s="49" t="s">
        <v>27</v>
      </c>
      <c r="P50" s="51">
        <v>14</v>
      </c>
      <c r="Q50" s="50">
        <v>9.34</v>
      </c>
      <c r="R50" s="51">
        <v>457</v>
      </c>
      <c r="S50" s="52">
        <v>561.53</v>
      </c>
      <c r="T50" s="51">
        <v>2</v>
      </c>
      <c r="U50" s="52">
        <v>0.8</v>
      </c>
      <c r="V50" s="51">
        <v>15</v>
      </c>
      <c r="W50" s="52">
        <v>14.43</v>
      </c>
      <c r="X50" s="51">
        <v>153</v>
      </c>
      <c r="Y50" s="52">
        <v>256.29</v>
      </c>
    </row>
    <row r="51" spans="1:25" ht="12.75">
      <c r="A51" s="12" t="s">
        <v>72</v>
      </c>
      <c r="B51" s="50">
        <v>345.91</v>
      </c>
      <c r="C51" s="50">
        <v>1619.68</v>
      </c>
      <c r="D51" s="50">
        <v>8.58</v>
      </c>
      <c r="E51" s="50">
        <v>165.27</v>
      </c>
      <c r="F51" s="50">
        <v>2139.44</v>
      </c>
      <c r="G51" s="50">
        <v>14.43</v>
      </c>
      <c r="H51" s="50">
        <v>349.1</v>
      </c>
      <c r="I51" s="50">
        <f t="shared" si="0"/>
        <v>2502.97</v>
      </c>
      <c r="J51" s="51">
        <v>64</v>
      </c>
      <c r="K51" s="50">
        <v>184.01</v>
      </c>
      <c r="L51" s="51">
        <v>59</v>
      </c>
      <c r="M51" s="52">
        <v>182.18</v>
      </c>
      <c r="N51" s="51">
        <v>1</v>
      </c>
      <c r="O51" s="52">
        <v>0.07</v>
      </c>
      <c r="P51" s="51">
        <v>8</v>
      </c>
      <c r="Q51" s="50">
        <v>3.87</v>
      </c>
      <c r="R51" s="51">
        <v>413</v>
      </c>
      <c r="S51" s="52">
        <v>181.23</v>
      </c>
      <c r="T51" s="51">
        <v>786</v>
      </c>
      <c r="U51" s="52">
        <v>306.08</v>
      </c>
      <c r="V51" s="51">
        <v>929</v>
      </c>
      <c r="W51" s="52">
        <v>914.15</v>
      </c>
      <c r="X51" s="51">
        <v>595</v>
      </c>
      <c r="Y51" s="52">
        <v>208.81</v>
      </c>
    </row>
    <row r="52" spans="1:25" ht="12.75">
      <c r="A52" s="12" t="s">
        <v>73</v>
      </c>
      <c r="B52" s="50">
        <v>156.13</v>
      </c>
      <c r="C52" s="50">
        <v>1273.76</v>
      </c>
      <c r="D52" s="50">
        <v>3.03</v>
      </c>
      <c r="E52" s="50">
        <v>15.2</v>
      </c>
      <c r="F52" s="50">
        <v>1448.12</v>
      </c>
      <c r="G52" s="50">
        <v>60.04</v>
      </c>
      <c r="H52" s="50">
        <v>154.67</v>
      </c>
      <c r="I52" s="50">
        <f t="shared" si="0"/>
        <v>1662.83</v>
      </c>
      <c r="J52" s="51">
        <v>3</v>
      </c>
      <c r="K52" s="50">
        <v>37.4</v>
      </c>
      <c r="L52" s="51">
        <v>3</v>
      </c>
      <c r="M52" s="52">
        <v>37.4</v>
      </c>
      <c r="N52" s="51">
        <v>4</v>
      </c>
      <c r="O52" s="52">
        <v>5.66</v>
      </c>
      <c r="P52" s="51">
        <v>5</v>
      </c>
      <c r="Q52" s="50">
        <v>60.42</v>
      </c>
      <c r="R52" s="51">
        <v>686</v>
      </c>
      <c r="S52" s="52">
        <v>725.75</v>
      </c>
      <c r="T52" s="51">
        <v>34</v>
      </c>
      <c r="U52" s="52">
        <v>12.52</v>
      </c>
      <c r="V52" s="51">
        <v>525</v>
      </c>
      <c r="W52" s="52">
        <v>521</v>
      </c>
      <c r="X52" s="51">
        <v>13</v>
      </c>
      <c r="Y52" s="52">
        <v>11.2</v>
      </c>
    </row>
    <row r="53" spans="1:25" ht="12.75">
      <c r="A53" s="12" t="s">
        <v>74</v>
      </c>
      <c r="B53" s="50">
        <v>803.01</v>
      </c>
      <c r="C53" s="50">
        <v>1213.36</v>
      </c>
      <c r="D53" s="50" t="s">
        <v>27</v>
      </c>
      <c r="E53" s="50">
        <v>190.87</v>
      </c>
      <c r="F53" s="50">
        <f>SUM(B53:E53)</f>
        <v>2207.24</v>
      </c>
      <c r="G53" s="50">
        <v>4.4</v>
      </c>
      <c r="H53" s="50">
        <v>105.3</v>
      </c>
      <c r="I53" s="50">
        <f>SUM(F53:H53)</f>
        <v>2316.94</v>
      </c>
      <c r="J53" s="51">
        <v>441</v>
      </c>
      <c r="K53" s="50">
        <v>335.24</v>
      </c>
      <c r="L53" s="51">
        <v>437</v>
      </c>
      <c r="M53" s="52">
        <v>330.11</v>
      </c>
      <c r="N53" s="51">
        <v>3</v>
      </c>
      <c r="O53" s="52">
        <v>1.99</v>
      </c>
      <c r="P53" s="49">
        <v>6</v>
      </c>
      <c r="Q53" s="50">
        <v>25.07</v>
      </c>
      <c r="R53" s="49">
        <v>0</v>
      </c>
      <c r="S53" s="49" t="s">
        <v>27</v>
      </c>
      <c r="T53" s="51">
        <v>259</v>
      </c>
      <c r="U53" s="52">
        <v>215.97</v>
      </c>
      <c r="V53" s="51">
        <v>893</v>
      </c>
      <c r="W53" s="52">
        <v>962.26</v>
      </c>
      <c r="X53" s="51">
        <v>92</v>
      </c>
      <c r="Y53" s="52">
        <v>34.53</v>
      </c>
    </row>
    <row r="54" spans="1:25" ht="12.75">
      <c r="A54" s="12" t="s">
        <v>75</v>
      </c>
      <c r="B54" s="50">
        <v>16.06</v>
      </c>
      <c r="C54" s="50">
        <v>755.63</v>
      </c>
      <c r="D54" s="50">
        <v>4.83</v>
      </c>
      <c r="E54" s="50">
        <v>58.6</v>
      </c>
      <c r="F54" s="50">
        <v>835.12</v>
      </c>
      <c r="G54" s="50">
        <v>353.32</v>
      </c>
      <c r="H54" s="50">
        <v>306.12</v>
      </c>
      <c r="I54" s="50">
        <f t="shared" si="0"/>
        <v>1494.56</v>
      </c>
      <c r="J54" s="51">
        <v>2</v>
      </c>
      <c r="K54" s="50">
        <v>1.11</v>
      </c>
      <c r="L54" s="51">
        <v>2</v>
      </c>
      <c r="M54" s="52">
        <v>1.11</v>
      </c>
      <c r="N54" s="51">
        <v>1</v>
      </c>
      <c r="O54" s="52">
        <v>0.15</v>
      </c>
      <c r="P54" s="51">
        <v>2</v>
      </c>
      <c r="Q54" s="50">
        <v>3.85</v>
      </c>
      <c r="R54" s="51">
        <v>667</v>
      </c>
      <c r="S54" s="52">
        <v>620.28</v>
      </c>
      <c r="T54" s="51">
        <v>19</v>
      </c>
      <c r="U54" s="52">
        <v>13.65</v>
      </c>
      <c r="V54" s="51">
        <v>43</v>
      </c>
      <c r="W54" s="52">
        <v>33.36</v>
      </c>
      <c r="X54" s="51">
        <v>138</v>
      </c>
      <c r="Y54" s="49">
        <v>83.46</v>
      </c>
    </row>
    <row r="55" spans="1:25" ht="12.75">
      <c r="A55" s="12" t="s">
        <v>76</v>
      </c>
      <c r="B55" s="50">
        <v>1.13</v>
      </c>
      <c r="C55" s="50">
        <v>363.84</v>
      </c>
      <c r="D55" s="50" t="s">
        <v>27</v>
      </c>
      <c r="E55" s="50">
        <v>18.97</v>
      </c>
      <c r="F55" s="50">
        <v>383.94</v>
      </c>
      <c r="G55" s="50">
        <v>10.01</v>
      </c>
      <c r="H55" s="50">
        <v>63.92</v>
      </c>
      <c r="I55" s="50">
        <f t="shared" si="0"/>
        <v>457.87</v>
      </c>
      <c r="J55" s="51">
        <v>1</v>
      </c>
      <c r="K55" s="50">
        <v>0.01</v>
      </c>
      <c r="L55" s="51">
        <v>1</v>
      </c>
      <c r="M55" s="52">
        <v>0.01</v>
      </c>
      <c r="N55" s="51">
        <v>4</v>
      </c>
      <c r="O55" s="52">
        <v>0.11</v>
      </c>
      <c r="P55" s="51">
        <v>2</v>
      </c>
      <c r="Q55" s="50">
        <v>1.01</v>
      </c>
      <c r="R55" s="51">
        <v>160</v>
      </c>
      <c r="S55" s="52">
        <v>74.28</v>
      </c>
      <c r="T55" s="51">
        <v>42</v>
      </c>
      <c r="U55" s="52">
        <v>8.52</v>
      </c>
      <c r="V55" s="51">
        <v>339</v>
      </c>
      <c r="W55" s="52">
        <v>267.52</v>
      </c>
      <c r="X55" s="51">
        <v>41</v>
      </c>
      <c r="Y55" s="52">
        <v>13.52</v>
      </c>
    </row>
    <row r="56" spans="1:25" ht="12.75">
      <c r="A56" s="12" t="s">
        <v>77</v>
      </c>
      <c r="B56" s="50">
        <v>8.18</v>
      </c>
      <c r="C56" s="50">
        <v>290.42</v>
      </c>
      <c r="D56" s="50" t="s">
        <v>27</v>
      </c>
      <c r="E56" s="50">
        <v>8.36</v>
      </c>
      <c r="F56" s="50">
        <v>306.96</v>
      </c>
      <c r="G56" s="50">
        <v>1.19</v>
      </c>
      <c r="H56" s="50">
        <v>41.78</v>
      </c>
      <c r="I56" s="50">
        <f t="shared" si="0"/>
        <v>349.92999999999995</v>
      </c>
      <c r="J56" s="49" t="s">
        <v>27</v>
      </c>
      <c r="K56" s="50" t="s">
        <v>27</v>
      </c>
      <c r="L56" s="49" t="s">
        <v>27</v>
      </c>
      <c r="M56" s="49" t="s">
        <v>27</v>
      </c>
      <c r="N56" s="51">
        <v>7</v>
      </c>
      <c r="O56" s="52">
        <v>5.31</v>
      </c>
      <c r="P56" s="49" t="s">
        <v>27</v>
      </c>
      <c r="Q56" s="50" t="s">
        <v>27</v>
      </c>
      <c r="R56" s="51">
        <v>48</v>
      </c>
      <c r="S56" s="52">
        <v>41.82</v>
      </c>
      <c r="T56" s="49" t="s">
        <v>27</v>
      </c>
      <c r="U56" s="49" t="s">
        <v>27</v>
      </c>
      <c r="V56" s="51">
        <v>299</v>
      </c>
      <c r="W56" s="52">
        <v>248.6</v>
      </c>
      <c r="X56" s="49" t="s">
        <v>27</v>
      </c>
      <c r="Y56" s="49" t="s">
        <v>27</v>
      </c>
    </row>
    <row r="57" spans="1:25" ht="12.75">
      <c r="A57" s="12" t="s">
        <v>78</v>
      </c>
      <c r="B57" s="50">
        <v>1.05</v>
      </c>
      <c r="C57" s="50">
        <v>718.78</v>
      </c>
      <c r="D57" s="50">
        <v>1.87</v>
      </c>
      <c r="E57" s="50">
        <v>22.73</v>
      </c>
      <c r="F57" s="50">
        <v>744.43</v>
      </c>
      <c r="G57" s="50">
        <v>25.64</v>
      </c>
      <c r="H57" s="50">
        <v>80.36</v>
      </c>
      <c r="I57" s="50">
        <f t="shared" si="0"/>
        <v>850.43</v>
      </c>
      <c r="J57" s="51">
        <v>1</v>
      </c>
      <c r="K57" s="50">
        <v>0.5</v>
      </c>
      <c r="L57" s="51">
        <v>1</v>
      </c>
      <c r="M57" s="52">
        <v>0.5</v>
      </c>
      <c r="N57" s="51">
        <v>1</v>
      </c>
      <c r="O57" s="52">
        <v>0.02</v>
      </c>
      <c r="P57" s="49" t="s">
        <v>27</v>
      </c>
      <c r="Q57" s="50" t="s">
        <v>27</v>
      </c>
      <c r="R57" s="51">
        <v>445</v>
      </c>
      <c r="S57" s="52">
        <v>503.36</v>
      </c>
      <c r="T57" s="51">
        <v>15</v>
      </c>
      <c r="U57" s="52">
        <v>2.4</v>
      </c>
      <c r="V57" s="51">
        <v>187</v>
      </c>
      <c r="W57" s="52">
        <v>205.82</v>
      </c>
      <c r="X57" s="51">
        <v>37</v>
      </c>
      <c r="Y57" s="52">
        <v>7.2</v>
      </c>
    </row>
    <row r="58" spans="1:25" ht="12.75">
      <c r="A58" s="12" t="s">
        <v>79</v>
      </c>
      <c r="B58" s="50">
        <v>6026.53</v>
      </c>
      <c r="C58" s="50">
        <v>529.1</v>
      </c>
      <c r="D58" s="50">
        <v>0.45</v>
      </c>
      <c r="E58" s="50">
        <v>2429.89</v>
      </c>
      <c r="F58" s="50">
        <v>8985.97</v>
      </c>
      <c r="G58" s="50">
        <v>2373.46</v>
      </c>
      <c r="H58" s="50">
        <v>249.15</v>
      </c>
      <c r="I58" s="50">
        <f t="shared" si="0"/>
        <v>11608.58</v>
      </c>
      <c r="J58" s="53">
        <v>1618</v>
      </c>
      <c r="K58" s="50">
        <v>4657.15</v>
      </c>
      <c r="L58" s="53">
        <v>1578</v>
      </c>
      <c r="M58" s="50">
        <v>4488.11</v>
      </c>
      <c r="N58" s="51">
        <v>13</v>
      </c>
      <c r="O58" s="52">
        <v>9.26</v>
      </c>
      <c r="P58" s="49">
        <v>16</v>
      </c>
      <c r="Q58" s="50">
        <v>9.65</v>
      </c>
      <c r="R58" s="51">
        <v>38</v>
      </c>
      <c r="S58" s="52">
        <v>31.42</v>
      </c>
      <c r="T58" s="51">
        <v>96</v>
      </c>
      <c r="U58" s="52">
        <v>206.52</v>
      </c>
      <c r="V58" s="51">
        <v>40</v>
      </c>
      <c r="W58" s="52">
        <v>116.91</v>
      </c>
      <c r="X58" s="51">
        <v>17</v>
      </c>
      <c r="Y58" s="52">
        <v>173.55</v>
      </c>
    </row>
    <row r="59" spans="1:25" ht="12.75">
      <c r="A59" s="12" t="s">
        <v>80</v>
      </c>
      <c r="B59" s="50">
        <v>65.5</v>
      </c>
      <c r="C59" s="50">
        <v>1172.69</v>
      </c>
      <c r="D59" s="50">
        <v>0</v>
      </c>
      <c r="E59" s="50">
        <v>877.65</v>
      </c>
      <c r="F59" s="50">
        <v>2115.84</v>
      </c>
      <c r="G59" s="50">
        <v>885.2</v>
      </c>
      <c r="H59" s="50">
        <v>3977.89</v>
      </c>
      <c r="I59" s="50">
        <f t="shared" si="0"/>
        <v>6978.93</v>
      </c>
      <c r="J59" s="51">
        <v>3</v>
      </c>
      <c r="K59" s="50">
        <v>32.2</v>
      </c>
      <c r="L59" s="51">
        <v>3</v>
      </c>
      <c r="M59" s="52">
        <v>32.2</v>
      </c>
      <c r="N59" s="51">
        <v>2</v>
      </c>
      <c r="O59" s="49">
        <v>0.6</v>
      </c>
      <c r="P59" s="51">
        <v>1</v>
      </c>
      <c r="Q59" s="50">
        <v>5</v>
      </c>
      <c r="R59" s="51">
        <v>789</v>
      </c>
      <c r="S59" s="52">
        <v>812.58</v>
      </c>
      <c r="T59" s="51">
        <v>24</v>
      </c>
      <c r="U59" s="52">
        <v>27.57</v>
      </c>
      <c r="V59" s="51">
        <v>28</v>
      </c>
      <c r="W59" s="52">
        <v>68.19</v>
      </c>
      <c r="X59" s="51">
        <v>189</v>
      </c>
      <c r="Y59" s="52">
        <v>203.83</v>
      </c>
    </row>
    <row r="60" spans="1:25" s="58" customFormat="1" ht="12.75">
      <c r="A60" s="54" t="s">
        <v>198</v>
      </c>
      <c r="B60" s="55">
        <f aca="true" t="shared" si="1" ref="B60:H60">SUM(B5:B59)</f>
        <v>132509.02</v>
      </c>
      <c r="C60" s="55">
        <f t="shared" si="1"/>
        <v>75547.06999999998</v>
      </c>
      <c r="D60" s="55">
        <f t="shared" si="1"/>
        <v>396.46000000000004</v>
      </c>
      <c r="E60" s="55">
        <f t="shared" si="1"/>
        <v>35434.41</v>
      </c>
      <c r="F60" s="55">
        <f t="shared" si="1"/>
        <v>243886.96</v>
      </c>
      <c r="G60" s="55">
        <f t="shared" si="1"/>
        <v>15722.11</v>
      </c>
      <c r="H60" s="55">
        <f t="shared" si="1"/>
        <v>21917.36999999999</v>
      </c>
      <c r="I60" s="50">
        <f t="shared" si="0"/>
        <v>281526.44</v>
      </c>
      <c r="J60" s="56">
        <f>SUM(J5:J59)</f>
        <v>29344</v>
      </c>
      <c r="K60" s="55">
        <f>SUM(K5:K59)</f>
        <v>99981.16999999997</v>
      </c>
      <c r="L60" s="56">
        <f aca="true" t="shared" si="2" ref="L60:Y60">SUM(L5:L59)</f>
        <v>28879</v>
      </c>
      <c r="M60" s="55">
        <f t="shared" si="2"/>
        <v>97315.43999999997</v>
      </c>
      <c r="N60" s="57">
        <f t="shared" si="2"/>
        <v>1468</v>
      </c>
      <c r="O60" s="55">
        <f t="shared" si="2"/>
        <v>1584.9299999999998</v>
      </c>
      <c r="P60" s="47">
        <f t="shared" si="2"/>
        <v>1371</v>
      </c>
      <c r="Q60" s="55">
        <f t="shared" si="2"/>
        <v>6153.692649999999</v>
      </c>
      <c r="R60" s="57">
        <f t="shared" si="2"/>
        <v>20342</v>
      </c>
      <c r="S60" s="55">
        <f t="shared" si="2"/>
        <v>17129.01</v>
      </c>
      <c r="T60" s="57">
        <f t="shared" si="2"/>
        <v>9885</v>
      </c>
      <c r="U60" s="55">
        <f t="shared" si="2"/>
        <v>11888.549999999997</v>
      </c>
      <c r="V60" s="57">
        <f t="shared" si="2"/>
        <v>22388</v>
      </c>
      <c r="W60" s="55">
        <f t="shared" si="2"/>
        <v>37027.240000000005</v>
      </c>
      <c r="X60" s="57">
        <f t="shared" si="2"/>
        <v>7223</v>
      </c>
      <c r="Y60" s="55">
        <f t="shared" si="2"/>
        <v>9049.990000000003</v>
      </c>
    </row>
  </sheetData>
  <sheetProtection password="CA99" sheet="1" objects="1" scenarios="1" selectLockedCells="1"/>
  <mergeCells count="20">
    <mergeCell ref="V3:W3"/>
    <mergeCell ref="X3:Y3"/>
    <mergeCell ref="J3:K3"/>
    <mergeCell ref="L3:M3"/>
    <mergeCell ref="R3:S3"/>
    <mergeCell ref="T3:U3"/>
    <mergeCell ref="E3:E4"/>
    <mergeCell ref="F3:F4"/>
    <mergeCell ref="G3:G4"/>
    <mergeCell ref="H3:H4"/>
    <mergeCell ref="A1:H1"/>
    <mergeCell ref="J1:Q1"/>
    <mergeCell ref="R1:Y1"/>
    <mergeCell ref="B2:F2"/>
    <mergeCell ref="J2:M2"/>
    <mergeCell ref="N2:O3"/>
    <mergeCell ref="P2:Q3"/>
    <mergeCell ref="R2:Y2"/>
    <mergeCell ref="B3:B4"/>
    <mergeCell ref="C3:D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6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6.7109375" style="16" customWidth="1"/>
    <col min="2" max="2" width="11.8515625" style="42" customWidth="1"/>
    <col min="3" max="3" width="12.140625" style="42" customWidth="1"/>
    <col min="4" max="4" width="11.7109375" style="42" customWidth="1"/>
    <col min="5" max="5" width="10.421875" style="42" customWidth="1"/>
    <col min="6" max="6" width="11.7109375" style="42" customWidth="1"/>
    <col min="7" max="7" width="9.140625" style="42" customWidth="1"/>
    <col min="8" max="8" width="11.421875" style="42" customWidth="1"/>
    <col min="9" max="16384" width="9.140625" style="16" customWidth="1"/>
  </cols>
  <sheetData>
    <row r="1" spans="1:12" ht="21.75" customHeight="1">
      <c r="A1" s="14" t="s">
        <v>81</v>
      </c>
      <c r="B1" s="15"/>
      <c r="C1" s="15"/>
      <c r="D1" s="15"/>
      <c r="E1" s="15"/>
      <c r="F1" s="15"/>
      <c r="G1" s="15"/>
      <c r="H1" s="15"/>
      <c r="I1" s="88" t="s">
        <v>3</v>
      </c>
      <c r="J1" s="88"/>
      <c r="K1" s="88"/>
      <c r="L1" s="88"/>
    </row>
    <row r="2" spans="1:24" ht="29.25" customHeight="1">
      <c r="A2" s="14"/>
      <c r="B2" s="86" t="s">
        <v>82</v>
      </c>
      <c r="C2" s="86"/>
      <c r="D2" s="86"/>
      <c r="E2" s="86"/>
      <c r="F2" s="15"/>
      <c r="G2" s="15"/>
      <c r="H2" s="15"/>
      <c r="I2" s="88" t="s">
        <v>84</v>
      </c>
      <c r="J2" s="88"/>
      <c r="K2" s="88" t="s">
        <v>11</v>
      </c>
      <c r="L2" s="88"/>
      <c r="M2" s="88" t="s">
        <v>4</v>
      </c>
      <c r="N2" s="88"/>
      <c r="O2" s="88" t="s">
        <v>203</v>
      </c>
      <c r="P2" s="88"/>
      <c r="Q2" s="87" t="s">
        <v>12</v>
      </c>
      <c r="R2" s="87"/>
      <c r="S2" s="87" t="s">
        <v>13</v>
      </c>
      <c r="T2" s="87"/>
      <c r="U2" s="87" t="s">
        <v>14</v>
      </c>
      <c r="V2" s="87"/>
      <c r="W2" s="87" t="s">
        <v>93</v>
      </c>
      <c r="X2" s="87"/>
    </row>
    <row r="3" spans="1:24" ht="52.5" customHeight="1">
      <c r="A3" s="17"/>
      <c r="B3" s="18" t="s">
        <v>83</v>
      </c>
      <c r="C3" s="18" t="s">
        <v>344</v>
      </c>
      <c r="D3" s="18" t="s">
        <v>7</v>
      </c>
      <c r="E3" s="19" t="s">
        <v>84</v>
      </c>
      <c r="F3" s="18" t="s">
        <v>345</v>
      </c>
      <c r="G3" s="18" t="s">
        <v>85</v>
      </c>
      <c r="H3" s="19" t="s">
        <v>84</v>
      </c>
      <c r="I3" s="12" t="s">
        <v>18</v>
      </c>
      <c r="J3" s="12" t="s">
        <v>19</v>
      </c>
      <c r="K3" s="12" t="s">
        <v>18</v>
      </c>
      <c r="L3" s="12" t="s">
        <v>91</v>
      </c>
      <c r="M3" s="12" t="s">
        <v>18</v>
      </c>
      <c r="N3" s="12" t="s">
        <v>92</v>
      </c>
      <c r="O3" s="12" t="s">
        <v>18</v>
      </c>
      <c r="P3" s="12" t="s">
        <v>202</v>
      </c>
      <c r="Q3" s="12" t="s">
        <v>18</v>
      </c>
      <c r="R3" s="12" t="s">
        <v>22</v>
      </c>
      <c r="S3" s="12" t="s">
        <v>18</v>
      </c>
      <c r="T3" s="12" t="s">
        <v>94</v>
      </c>
      <c r="U3" s="12" t="s">
        <v>95</v>
      </c>
      <c r="V3" s="12" t="s">
        <v>24</v>
      </c>
      <c r="W3" s="12" t="s">
        <v>18</v>
      </c>
      <c r="X3" s="12" t="s">
        <v>96</v>
      </c>
    </row>
    <row r="4" spans="1:24" ht="12">
      <c r="A4" s="20" t="s">
        <v>26</v>
      </c>
      <c r="B4" s="21">
        <v>1.81</v>
      </c>
      <c r="C4" s="21"/>
      <c r="D4" s="21">
        <v>81.55</v>
      </c>
      <c r="E4" s="21">
        <v>83.36</v>
      </c>
      <c r="F4" s="21">
        <v>0</v>
      </c>
      <c r="G4" s="21">
        <v>16.31</v>
      </c>
      <c r="H4" s="22">
        <f>SUM(E4:G4)</f>
        <v>99.67</v>
      </c>
      <c r="I4" s="23">
        <v>1</v>
      </c>
      <c r="J4" s="24">
        <v>1.67</v>
      </c>
      <c r="K4" s="23">
        <v>1</v>
      </c>
      <c r="L4" s="24">
        <v>1.67</v>
      </c>
      <c r="M4" s="23">
        <v>2</v>
      </c>
      <c r="N4" s="24">
        <v>0.14</v>
      </c>
      <c r="O4" s="25"/>
      <c r="P4" s="25"/>
      <c r="Q4" s="26">
        <v>96</v>
      </c>
      <c r="R4" s="27">
        <v>19.19</v>
      </c>
      <c r="S4" s="13"/>
      <c r="T4" s="13"/>
      <c r="U4" s="26">
        <v>155</v>
      </c>
      <c r="V4" s="27">
        <v>58.6</v>
      </c>
      <c r="W4" s="26">
        <v>12</v>
      </c>
      <c r="X4" s="27">
        <v>3.76</v>
      </c>
    </row>
    <row r="5" spans="1:24" ht="12">
      <c r="A5" s="20" t="s">
        <v>28</v>
      </c>
      <c r="B5" s="21">
        <v>22.71</v>
      </c>
      <c r="C5" s="21">
        <v>6.22</v>
      </c>
      <c r="D5" s="21">
        <v>277.67</v>
      </c>
      <c r="E5" s="21">
        <v>306.6</v>
      </c>
      <c r="F5" s="21">
        <v>7.02</v>
      </c>
      <c r="G5" s="21">
        <v>43.21</v>
      </c>
      <c r="H5" s="22">
        <f aca="true" t="shared" si="0" ref="H5:H60">SUM(E5:G5)</f>
        <v>356.83</v>
      </c>
      <c r="I5" s="23">
        <v>2</v>
      </c>
      <c r="J5" s="24">
        <v>5.82</v>
      </c>
      <c r="K5" s="23">
        <v>2</v>
      </c>
      <c r="L5" s="24">
        <v>5.82</v>
      </c>
      <c r="M5" s="23">
        <v>2</v>
      </c>
      <c r="N5" s="24">
        <v>2.31</v>
      </c>
      <c r="O5" s="23">
        <v>1</v>
      </c>
      <c r="P5" s="24">
        <v>0.6</v>
      </c>
      <c r="Q5" s="26">
        <v>7</v>
      </c>
      <c r="R5" s="27">
        <v>3.24</v>
      </c>
      <c r="S5" s="26">
        <v>44</v>
      </c>
      <c r="T5" s="27">
        <v>8.56</v>
      </c>
      <c r="U5" s="26">
        <v>294</v>
      </c>
      <c r="V5" s="27">
        <v>261.52</v>
      </c>
      <c r="W5" s="26">
        <v>8</v>
      </c>
      <c r="X5" s="27">
        <v>4.35</v>
      </c>
    </row>
    <row r="6" spans="1:24" ht="12">
      <c r="A6" s="20" t="s">
        <v>29</v>
      </c>
      <c r="B6" s="21">
        <v>4.85</v>
      </c>
      <c r="C6" s="21">
        <v>0.42</v>
      </c>
      <c r="D6" s="21">
        <v>546.99</v>
      </c>
      <c r="E6" s="21">
        <v>552.26</v>
      </c>
      <c r="F6" s="21">
        <v>0.15</v>
      </c>
      <c r="G6" s="21">
        <v>82.73</v>
      </c>
      <c r="H6" s="22">
        <f t="shared" si="0"/>
        <v>635.14</v>
      </c>
      <c r="I6" s="23">
        <v>1</v>
      </c>
      <c r="J6" s="24">
        <v>4</v>
      </c>
      <c r="K6" s="23">
        <v>1</v>
      </c>
      <c r="L6" s="24">
        <v>4</v>
      </c>
      <c r="M6" s="23">
        <v>3</v>
      </c>
      <c r="N6" s="24">
        <v>0.31</v>
      </c>
      <c r="O6" s="28">
        <v>0</v>
      </c>
      <c r="P6" s="28">
        <v>0</v>
      </c>
      <c r="Q6" s="26">
        <v>8</v>
      </c>
      <c r="R6" s="27">
        <v>3.52</v>
      </c>
      <c r="S6" s="26">
        <v>18</v>
      </c>
      <c r="T6" s="27">
        <v>11.22</v>
      </c>
      <c r="U6" s="26">
        <v>437</v>
      </c>
      <c r="V6" s="27">
        <v>530.86</v>
      </c>
      <c r="W6" s="26">
        <v>10</v>
      </c>
      <c r="X6" s="27">
        <v>1.39</v>
      </c>
    </row>
    <row r="7" spans="1:24" ht="12">
      <c r="A7" s="20" t="s">
        <v>30</v>
      </c>
      <c r="B7" s="21">
        <v>44.86</v>
      </c>
      <c r="C7" s="21">
        <v>5.1</v>
      </c>
      <c r="D7" s="22">
        <v>3122.93</v>
      </c>
      <c r="E7" s="21">
        <v>3172.89</v>
      </c>
      <c r="F7" s="21">
        <v>37.19</v>
      </c>
      <c r="G7" s="21">
        <v>130.06</v>
      </c>
      <c r="H7" s="22">
        <f t="shared" si="0"/>
        <v>3340.14</v>
      </c>
      <c r="I7" s="23">
        <v>7</v>
      </c>
      <c r="J7" s="24">
        <v>35.31</v>
      </c>
      <c r="K7" s="23">
        <v>3</v>
      </c>
      <c r="L7" s="24">
        <v>26.74</v>
      </c>
      <c r="M7" s="23">
        <v>15</v>
      </c>
      <c r="N7" s="24">
        <v>2.35</v>
      </c>
      <c r="O7" s="23">
        <v>1</v>
      </c>
      <c r="P7" s="24">
        <v>4.5</v>
      </c>
      <c r="Q7" s="26">
        <v>389</v>
      </c>
      <c r="R7" s="27">
        <v>350.13</v>
      </c>
      <c r="S7" s="26">
        <v>36</v>
      </c>
      <c r="T7" s="27">
        <v>19.09</v>
      </c>
      <c r="U7" s="29">
        <v>1859</v>
      </c>
      <c r="V7" s="30">
        <v>2750.89</v>
      </c>
      <c r="W7" s="26">
        <v>11</v>
      </c>
      <c r="X7" s="27">
        <v>2.22</v>
      </c>
    </row>
    <row r="8" spans="1:24" ht="12">
      <c r="A8" s="20" t="s">
        <v>31</v>
      </c>
      <c r="B8" s="21">
        <v>12.78</v>
      </c>
      <c r="C8" s="21">
        <v>24.63</v>
      </c>
      <c r="D8" s="21">
        <v>434.91</v>
      </c>
      <c r="E8" s="21">
        <v>472.32</v>
      </c>
      <c r="F8" s="21">
        <v>10.19</v>
      </c>
      <c r="G8" s="21">
        <v>110.6</v>
      </c>
      <c r="H8" s="22">
        <f t="shared" si="0"/>
        <v>593.11</v>
      </c>
      <c r="I8" s="23">
        <v>2</v>
      </c>
      <c r="J8" s="24">
        <v>3.35</v>
      </c>
      <c r="K8" s="23">
        <v>2</v>
      </c>
      <c r="L8" s="24">
        <v>3.35</v>
      </c>
      <c r="M8" s="23">
        <v>16</v>
      </c>
      <c r="N8" s="24">
        <v>3.49</v>
      </c>
      <c r="O8" s="23">
        <v>1</v>
      </c>
      <c r="P8" s="24">
        <v>1.5</v>
      </c>
      <c r="Q8" s="26">
        <v>241</v>
      </c>
      <c r="R8" s="27">
        <v>111.69</v>
      </c>
      <c r="S8" s="26">
        <v>5</v>
      </c>
      <c r="T8" s="27">
        <v>1.74</v>
      </c>
      <c r="U8" s="26">
        <v>403</v>
      </c>
      <c r="V8" s="27">
        <v>305.72</v>
      </c>
      <c r="W8" s="26">
        <v>86</v>
      </c>
      <c r="X8" s="27">
        <v>15.76</v>
      </c>
    </row>
    <row r="9" spans="1:24" ht="12">
      <c r="A9" s="20" t="s">
        <v>32</v>
      </c>
      <c r="B9" s="21">
        <v>579.4</v>
      </c>
      <c r="C9" s="21">
        <v>727.95</v>
      </c>
      <c r="D9" s="22">
        <v>2190.84</v>
      </c>
      <c r="E9" s="21">
        <v>3498.19</v>
      </c>
      <c r="F9" s="21">
        <v>582.84</v>
      </c>
      <c r="G9" s="21">
        <v>1116.99</v>
      </c>
      <c r="H9" s="22">
        <f t="shared" si="0"/>
        <v>5198.02</v>
      </c>
      <c r="I9" s="23">
        <v>86</v>
      </c>
      <c r="J9" s="24">
        <v>200.21</v>
      </c>
      <c r="K9" s="23">
        <v>86</v>
      </c>
      <c r="L9" s="24">
        <v>200.21</v>
      </c>
      <c r="M9" s="23">
        <v>203</v>
      </c>
      <c r="N9" s="24">
        <v>139.3</v>
      </c>
      <c r="O9" s="23">
        <v>7</v>
      </c>
      <c r="P9" s="24">
        <v>11.96</v>
      </c>
      <c r="Q9" s="26">
        <v>318</v>
      </c>
      <c r="R9" s="27">
        <v>191.67</v>
      </c>
      <c r="S9" s="29">
        <v>1556</v>
      </c>
      <c r="T9" s="27">
        <v>711.12</v>
      </c>
      <c r="U9" s="26">
        <v>907</v>
      </c>
      <c r="V9" s="27">
        <v>820.68</v>
      </c>
      <c r="W9" s="26">
        <v>982</v>
      </c>
      <c r="X9" s="27">
        <v>430.29</v>
      </c>
    </row>
    <row r="10" spans="1:24" ht="12">
      <c r="A10" s="20" t="s">
        <v>33</v>
      </c>
      <c r="B10" s="21">
        <v>4556.54</v>
      </c>
      <c r="C10" s="21">
        <v>308.77</v>
      </c>
      <c r="D10" s="21">
        <v>5581.57</v>
      </c>
      <c r="E10" s="21">
        <v>10446.88</v>
      </c>
      <c r="F10" s="21">
        <v>199.29</v>
      </c>
      <c r="G10" s="21">
        <v>641.79</v>
      </c>
      <c r="H10" s="22">
        <f t="shared" si="0"/>
        <v>11287.96</v>
      </c>
      <c r="I10" s="23">
        <v>394</v>
      </c>
      <c r="J10" s="21">
        <v>4301.16</v>
      </c>
      <c r="K10" s="23">
        <v>386</v>
      </c>
      <c r="L10" s="21">
        <v>4293.74</v>
      </c>
      <c r="M10" s="23">
        <v>22</v>
      </c>
      <c r="N10" s="24">
        <v>30.24</v>
      </c>
      <c r="O10" s="23">
        <v>8</v>
      </c>
      <c r="P10" s="24">
        <v>103.94</v>
      </c>
      <c r="Q10" s="26">
        <v>391</v>
      </c>
      <c r="R10" s="27">
        <v>320.51</v>
      </c>
      <c r="S10" s="26">
        <v>785</v>
      </c>
      <c r="T10" s="30">
        <v>1098.52</v>
      </c>
      <c r="U10" s="29">
        <v>1065</v>
      </c>
      <c r="V10" s="30">
        <v>3076.59</v>
      </c>
      <c r="W10" s="26">
        <v>614</v>
      </c>
      <c r="X10" s="27">
        <v>987.49</v>
      </c>
    </row>
    <row r="11" spans="1:24" ht="12">
      <c r="A11" s="20" t="s">
        <v>34</v>
      </c>
      <c r="B11" s="21">
        <v>398.89</v>
      </c>
      <c r="C11" s="21">
        <v>195.31</v>
      </c>
      <c r="D11" s="21">
        <v>1596.19</v>
      </c>
      <c r="E11" s="21">
        <v>2190.39</v>
      </c>
      <c r="F11" s="21">
        <v>226.34</v>
      </c>
      <c r="G11" s="21">
        <v>212.72</v>
      </c>
      <c r="H11" s="22">
        <f t="shared" si="0"/>
        <v>2629.45</v>
      </c>
      <c r="I11" s="23">
        <v>78</v>
      </c>
      <c r="J11" s="24">
        <v>180.14</v>
      </c>
      <c r="K11" s="23">
        <v>75</v>
      </c>
      <c r="L11" s="24">
        <v>178.99</v>
      </c>
      <c r="M11" s="23">
        <v>18</v>
      </c>
      <c r="N11" s="24">
        <v>8.63</v>
      </c>
      <c r="O11" s="23">
        <v>13</v>
      </c>
      <c r="P11" s="24">
        <v>107.87</v>
      </c>
      <c r="Q11" s="26">
        <v>419</v>
      </c>
      <c r="R11" s="27">
        <v>257.6</v>
      </c>
      <c r="S11" s="26">
        <v>792</v>
      </c>
      <c r="T11" s="27">
        <v>315.87</v>
      </c>
      <c r="U11" s="26">
        <v>706</v>
      </c>
      <c r="V11" s="27">
        <v>551.92</v>
      </c>
      <c r="W11" s="26">
        <v>666</v>
      </c>
      <c r="X11" s="27">
        <v>387.99</v>
      </c>
    </row>
    <row r="12" spans="1:24" ht="12">
      <c r="A12" s="20" t="s">
        <v>35</v>
      </c>
      <c r="B12" s="21">
        <v>5022.17</v>
      </c>
      <c r="C12" s="21">
        <v>5681.23</v>
      </c>
      <c r="D12" s="21">
        <v>4449.69</v>
      </c>
      <c r="E12" s="21">
        <v>15153.09</v>
      </c>
      <c r="F12" s="22">
        <v>6352.98</v>
      </c>
      <c r="G12" s="21">
        <v>308.67</v>
      </c>
      <c r="H12" s="22">
        <f t="shared" si="0"/>
        <v>21814.739999999998</v>
      </c>
      <c r="I12" s="31">
        <v>2107</v>
      </c>
      <c r="J12" s="21">
        <v>3611.6</v>
      </c>
      <c r="K12" s="31">
        <v>2097</v>
      </c>
      <c r="L12" s="21">
        <v>3567.96</v>
      </c>
      <c r="M12" s="23">
        <v>32</v>
      </c>
      <c r="N12" s="24">
        <v>11.29</v>
      </c>
      <c r="O12" s="23">
        <v>160</v>
      </c>
      <c r="P12" s="24">
        <v>260.21</v>
      </c>
      <c r="Q12" s="26">
        <v>778</v>
      </c>
      <c r="R12" s="27">
        <v>392.77</v>
      </c>
      <c r="S12" s="29">
        <v>1942</v>
      </c>
      <c r="T12" s="27">
        <v>897.31</v>
      </c>
      <c r="U12" s="26">
        <v>92</v>
      </c>
      <c r="V12" s="27">
        <v>122.25</v>
      </c>
      <c r="W12" s="29">
        <v>2579</v>
      </c>
      <c r="X12" s="30">
        <v>3025.86</v>
      </c>
    </row>
    <row r="13" spans="1:24" ht="12">
      <c r="A13" s="20" t="s">
        <v>36</v>
      </c>
      <c r="B13" s="21">
        <v>27.2</v>
      </c>
      <c r="C13" s="21">
        <v>122.19</v>
      </c>
      <c r="D13" s="21">
        <v>808.76</v>
      </c>
      <c r="E13" s="21">
        <v>958.15</v>
      </c>
      <c r="F13" s="21">
        <v>6</v>
      </c>
      <c r="G13" s="21">
        <v>160.1</v>
      </c>
      <c r="H13" s="22">
        <f t="shared" si="0"/>
        <v>1124.25</v>
      </c>
      <c r="I13" s="23">
        <v>7</v>
      </c>
      <c r="J13" s="24">
        <v>3.81</v>
      </c>
      <c r="K13" s="23">
        <v>6</v>
      </c>
      <c r="L13" s="24">
        <v>3.73</v>
      </c>
      <c r="M13" s="23">
        <v>17</v>
      </c>
      <c r="N13" s="24">
        <v>1.65</v>
      </c>
      <c r="O13" s="23">
        <v>8</v>
      </c>
      <c r="P13" s="24">
        <v>10.95</v>
      </c>
      <c r="Q13" s="26">
        <v>231</v>
      </c>
      <c r="R13" s="27">
        <v>66.31</v>
      </c>
      <c r="S13" s="26">
        <v>488</v>
      </c>
      <c r="T13" s="27">
        <v>212</v>
      </c>
      <c r="U13" s="26">
        <v>496</v>
      </c>
      <c r="V13" s="27">
        <v>474.66</v>
      </c>
      <c r="W13" s="26">
        <v>349</v>
      </c>
      <c r="X13" s="27">
        <v>55.51</v>
      </c>
    </row>
    <row r="14" spans="1:24" ht="12">
      <c r="A14" s="20" t="s">
        <v>37</v>
      </c>
      <c r="B14" s="22">
        <v>18025.58</v>
      </c>
      <c r="C14" s="21">
        <v>974.28</v>
      </c>
      <c r="D14" s="21">
        <v>4413.62</v>
      </c>
      <c r="E14" s="21">
        <v>23413.48</v>
      </c>
      <c r="F14" s="21">
        <v>5324.77</v>
      </c>
      <c r="G14" s="21">
        <v>1619.24</v>
      </c>
      <c r="H14" s="22">
        <f t="shared" si="0"/>
        <v>30357.49</v>
      </c>
      <c r="I14" s="32">
        <v>3094</v>
      </c>
      <c r="J14" s="21">
        <v>13429.64</v>
      </c>
      <c r="K14" s="31">
        <v>3069</v>
      </c>
      <c r="L14" s="21">
        <v>13173.72</v>
      </c>
      <c r="M14" s="23">
        <v>349</v>
      </c>
      <c r="N14" s="24">
        <v>598.02</v>
      </c>
      <c r="O14" s="23">
        <v>142</v>
      </c>
      <c r="P14" s="24">
        <v>801.83</v>
      </c>
      <c r="Q14" s="29">
        <v>1740</v>
      </c>
      <c r="R14" s="30">
        <v>1528.78</v>
      </c>
      <c r="S14" s="29">
        <v>2289</v>
      </c>
      <c r="T14" s="30">
        <v>1390.02</v>
      </c>
      <c r="U14" s="26">
        <v>657</v>
      </c>
      <c r="V14" s="30">
        <v>1100.24</v>
      </c>
      <c r="W14" s="26">
        <v>898</v>
      </c>
      <c r="X14" s="27">
        <v>391.39</v>
      </c>
    </row>
    <row r="15" spans="1:24" ht="12">
      <c r="A15" s="20" t="s">
        <v>38</v>
      </c>
      <c r="B15" s="21">
        <v>5.71</v>
      </c>
      <c r="C15" s="21">
        <v>14.49</v>
      </c>
      <c r="D15" s="21">
        <v>307.09</v>
      </c>
      <c r="E15" s="21">
        <v>327.29</v>
      </c>
      <c r="F15" s="21"/>
      <c r="G15" s="21">
        <v>146.55</v>
      </c>
      <c r="H15" s="22">
        <f t="shared" si="0"/>
        <v>473.84000000000003</v>
      </c>
      <c r="I15" s="23">
        <v>5</v>
      </c>
      <c r="J15" s="24">
        <v>5.65</v>
      </c>
      <c r="K15" s="23">
        <v>3</v>
      </c>
      <c r="L15" s="24">
        <v>4.45</v>
      </c>
      <c r="M15" s="28">
        <v>0</v>
      </c>
      <c r="N15" s="28">
        <v>0</v>
      </c>
      <c r="O15" s="28">
        <v>0</v>
      </c>
      <c r="P15" s="28">
        <v>0</v>
      </c>
      <c r="Q15" s="26">
        <v>121</v>
      </c>
      <c r="R15" s="27">
        <v>24.78</v>
      </c>
      <c r="S15" s="26">
        <v>275</v>
      </c>
      <c r="T15" s="27">
        <v>148.79</v>
      </c>
      <c r="U15" s="26">
        <v>83</v>
      </c>
      <c r="V15" s="27">
        <v>54.18</v>
      </c>
      <c r="W15" s="26">
        <v>177</v>
      </c>
      <c r="X15" s="27">
        <v>79.29</v>
      </c>
    </row>
    <row r="16" spans="1:24" ht="12">
      <c r="A16" s="20" t="s">
        <v>39</v>
      </c>
      <c r="B16" s="21">
        <v>7850.98</v>
      </c>
      <c r="C16" s="21">
        <v>473.6</v>
      </c>
      <c r="D16" s="21">
        <v>284.44</v>
      </c>
      <c r="E16" s="21">
        <v>8609.02</v>
      </c>
      <c r="F16" s="21">
        <v>44.9</v>
      </c>
      <c r="G16" s="21">
        <v>553.29</v>
      </c>
      <c r="H16" s="22">
        <f t="shared" si="0"/>
        <v>9207.21</v>
      </c>
      <c r="I16" s="23">
        <v>891</v>
      </c>
      <c r="J16" s="21">
        <v>5824.62</v>
      </c>
      <c r="K16" s="23">
        <v>890</v>
      </c>
      <c r="L16" s="21">
        <v>5818.27</v>
      </c>
      <c r="M16" s="23">
        <v>16</v>
      </c>
      <c r="N16" s="24">
        <v>8.03</v>
      </c>
      <c r="O16" s="23">
        <v>17</v>
      </c>
      <c r="P16" s="24">
        <v>76.42</v>
      </c>
      <c r="Q16" s="26">
        <v>26</v>
      </c>
      <c r="R16" s="27">
        <v>14.09</v>
      </c>
      <c r="S16" s="26">
        <v>89</v>
      </c>
      <c r="T16" s="27">
        <v>164.63</v>
      </c>
      <c r="U16" s="26">
        <v>29</v>
      </c>
      <c r="V16" s="27">
        <v>67.93</v>
      </c>
      <c r="W16" s="26">
        <v>28</v>
      </c>
      <c r="X16" s="27">
        <v>37.19</v>
      </c>
    </row>
    <row r="17" spans="1:24" ht="12">
      <c r="A17" s="20" t="s">
        <v>40</v>
      </c>
      <c r="B17" s="21">
        <v>127.22</v>
      </c>
      <c r="C17" s="21">
        <v>963.96</v>
      </c>
      <c r="D17" s="21">
        <v>3143.82</v>
      </c>
      <c r="E17" s="21">
        <v>4235</v>
      </c>
      <c r="F17" s="21">
        <v>961.01</v>
      </c>
      <c r="G17" s="21">
        <v>2338.97</v>
      </c>
      <c r="H17" s="22">
        <f t="shared" si="0"/>
        <v>7534.98</v>
      </c>
      <c r="I17" s="23">
        <v>68</v>
      </c>
      <c r="J17" s="24">
        <v>87.3</v>
      </c>
      <c r="K17" s="23">
        <v>66</v>
      </c>
      <c r="L17" s="24">
        <v>85.74</v>
      </c>
      <c r="M17" s="23">
        <v>71</v>
      </c>
      <c r="N17" s="24">
        <v>24.79</v>
      </c>
      <c r="O17" s="23">
        <v>21</v>
      </c>
      <c r="P17" s="24">
        <v>11.98</v>
      </c>
      <c r="Q17" s="29">
        <v>1469</v>
      </c>
      <c r="R17" s="30">
        <v>1394.98</v>
      </c>
      <c r="S17" s="26">
        <v>540</v>
      </c>
      <c r="T17" s="27">
        <v>334.77</v>
      </c>
      <c r="U17" s="26">
        <v>362</v>
      </c>
      <c r="V17" s="27">
        <v>429.52</v>
      </c>
      <c r="W17" s="26">
        <v>584</v>
      </c>
      <c r="X17" s="27">
        <v>983.15</v>
      </c>
    </row>
    <row r="18" spans="1:24" ht="12">
      <c r="A18" s="20" t="s">
        <v>41</v>
      </c>
      <c r="B18" s="33">
        <v>6715.39</v>
      </c>
      <c r="C18" s="33">
        <v>765.99</v>
      </c>
      <c r="D18" s="33">
        <v>3480.18</v>
      </c>
      <c r="E18" s="33">
        <v>10961.56</v>
      </c>
      <c r="F18" s="21">
        <v>51.15</v>
      </c>
      <c r="G18" s="33">
        <v>769.76</v>
      </c>
      <c r="H18" s="22">
        <f t="shared" si="0"/>
        <v>11782.47</v>
      </c>
      <c r="I18" s="23">
        <v>246</v>
      </c>
      <c r="J18" s="21">
        <v>4586.35</v>
      </c>
      <c r="K18" s="23">
        <v>242</v>
      </c>
      <c r="L18" s="21">
        <v>4085.73</v>
      </c>
      <c r="M18" s="23">
        <v>121</v>
      </c>
      <c r="N18" s="24">
        <v>462.4</v>
      </c>
      <c r="O18" s="23">
        <v>82</v>
      </c>
      <c r="P18" s="21">
        <v>1290.34</v>
      </c>
      <c r="Q18" s="26">
        <v>91</v>
      </c>
      <c r="R18" s="34">
        <v>189.45</v>
      </c>
      <c r="S18" s="35">
        <v>156</v>
      </c>
      <c r="T18" s="34">
        <v>194.38</v>
      </c>
      <c r="U18" s="35">
        <v>747</v>
      </c>
      <c r="V18" s="36">
        <v>2964.77</v>
      </c>
      <c r="W18" s="35">
        <v>76</v>
      </c>
      <c r="X18" s="34">
        <v>125.96</v>
      </c>
    </row>
    <row r="19" spans="1:24" ht="12">
      <c r="A19" s="20" t="s">
        <v>42</v>
      </c>
      <c r="B19" s="21">
        <v>35.21</v>
      </c>
      <c r="C19" s="37">
        <v>0.2</v>
      </c>
      <c r="D19" s="21">
        <v>824.56</v>
      </c>
      <c r="E19" s="21">
        <v>859.97</v>
      </c>
      <c r="F19" s="21">
        <v>6.64</v>
      </c>
      <c r="G19" s="21">
        <v>55.09</v>
      </c>
      <c r="H19" s="22">
        <f t="shared" si="0"/>
        <v>921.7</v>
      </c>
      <c r="I19" s="28">
        <v>0</v>
      </c>
      <c r="J19" s="28">
        <v>0</v>
      </c>
      <c r="K19" s="28">
        <v>0</v>
      </c>
      <c r="L19" s="28">
        <v>0</v>
      </c>
      <c r="M19" s="23">
        <v>5</v>
      </c>
      <c r="N19" s="24">
        <v>10.18</v>
      </c>
      <c r="O19" s="23">
        <v>1</v>
      </c>
      <c r="P19" s="24">
        <v>0.14</v>
      </c>
      <c r="Q19" s="26">
        <v>12</v>
      </c>
      <c r="R19" s="27">
        <v>21.54</v>
      </c>
      <c r="S19" s="26">
        <v>21</v>
      </c>
      <c r="T19" s="27">
        <v>15.4</v>
      </c>
      <c r="U19" s="26">
        <v>366</v>
      </c>
      <c r="V19" s="27">
        <v>749.49</v>
      </c>
      <c r="W19" s="26">
        <v>32</v>
      </c>
      <c r="X19" s="27">
        <v>33.95</v>
      </c>
    </row>
    <row r="20" spans="1:24" ht="12">
      <c r="A20" s="20" t="s">
        <v>43</v>
      </c>
      <c r="B20" s="21">
        <v>87.27</v>
      </c>
      <c r="C20" s="21">
        <v>19.45</v>
      </c>
      <c r="D20" s="21">
        <v>1974.98</v>
      </c>
      <c r="E20" s="21">
        <v>2081.7</v>
      </c>
      <c r="F20" s="21">
        <v>15.42</v>
      </c>
      <c r="G20" s="21">
        <v>206.82</v>
      </c>
      <c r="H20" s="22">
        <f t="shared" si="0"/>
        <v>2303.94</v>
      </c>
      <c r="I20" s="28">
        <v>0</v>
      </c>
      <c r="J20" s="28">
        <v>0</v>
      </c>
      <c r="K20" s="28">
        <v>0</v>
      </c>
      <c r="L20" s="28">
        <v>0</v>
      </c>
      <c r="M20" s="23">
        <v>20</v>
      </c>
      <c r="N20" s="24">
        <v>10.51</v>
      </c>
      <c r="O20" s="28">
        <v>0</v>
      </c>
      <c r="P20" s="28">
        <v>0</v>
      </c>
      <c r="Q20" s="26">
        <v>472</v>
      </c>
      <c r="R20" s="27">
        <v>321.1</v>
      </c>
      <c r="S20" s="26">
        <v>16</v>
      </c>
      <c r="T20" s="27">
        <v>3.92</v>
      </c>
      <c r="U20" s="29">
        <v>1083</v>
      </c>
      <c r="V20" s="30">
        <v>1581.08</v>
      </c>
      <c r="W20" s="26">
        <v>163</v>
      </c>
      <c r="X20" s="27">
        <v>65.53</v>
      </c>
    </row>
    <row r="21" spans="1:24" ht="12">
      <c r="A21" s="20" t="s">
        <v>44</v>
      </c>
      <c r="B21" s="21">
        <v>844.62</v>
      </c>
      <c r="C21" s="21">
        <v>69.47</v>
      </c>
      <c r="D21" s="21">
        <v>384.26</v>
      </c>
      <c r="E21" s="21">
        <v>1298.35</v>
      </c>
      <c r="F21" s="21">
        <v>13.32</v>
      </c>
      <c r="G21" s="21">
        <v>64.8</v>
      </c>
      <c r="H21" s="22">
        <f t="shared" si="0"/>
        <v>1376.4699999999998</v>
      </c>
      <c r="I21" s="23">
        <v>317</v>
      </c>
      <c r="J21" s="24">
        <v>575.25</v>
      </c>
      <c r="K21" s="23">
        <v>314</v>
      </c>
      <c r="L21" s="24">
        <v>571.82</v>
      </c>
      <c r="M21" s="23">
        <v>23</v>
      </c>
      <c r="N21" s="24">
        <v>7.32</v>
      </c>
      <c r="O21" s="23">
        <v>40</v>
      </c>
      <c r="P21" s="24">
        <v>47.64</v>
      </c>
      <c r="Q21" s="26">
        <v>82</v>
      </c>
      <c r="R21" s="27">
        <v>41.17</v>
      </c>
      <c r="S21" s="26">
        <v>72</v>
      </c>
      <c r="T21" s="27">
        <v>43.74</v>
      </c>
      <c r="U21" s="26">
        <v>170</v>
      </c>
      <c r="V21" s="27">
        <v>296.38</v>
      </c>
      <c r="W21" s="26">
        <v>11</v>
      </c>
      <c r="X21" s="27">
        <v>2.97</v>
      </c>
    </row>
    <row r="22" spans="1:24" ht="12">
      <c r="A22" s="20" t="s">
        <v>45</v>
      </c>
      <c r="B22" s="21">
        <v>12.87</v>
      </c>
      <c r="C22" s="21">
        <v>0.16</v>
      </c>
      <c r="D22" s="21">
        <v>127.29</v>
      </c>
      <c r="E22" s="21">
        <v>140.32</v>
      </c>
      <c r="F22" s="22" t="s">
        <v>27</v>
      </c>
      <c r="G22" s="21">
        <v>33.93</v>
      </c>
      <c r="H22" s="22">
        <f t="shared" si="0"/>
        <v>174.25</v>
      </c>
      <c r="I22" s="23">
        <v>2</v>
      </c>
      <c r="J22" s="24">
        <v>11.25</v>
      </c>
      <c r="K22" s="23">
        <v>2</v>
      </c>
      <c r="L22" s="24">
        <v>11.25</v>
      </c>
      <c r="M22" s="23">
        <v>2</v>
      </c>
      <c r="N22" s="24">
        <v>1.26</v>
      </c>
      <c r="O22" s="28">
        <v>0</v>
      </c>
      <c r="P22" s="28">
        <v>0</v>
      </c>
      <c r="Q22" s="26">
        <v>14</v>
      </c>
      <c r="R22" s="27">
        <v>5.51</v>
      </c>
      <c r="S22" s="26">
        <v>23</v>
      </c>
      <c r="T22" s="27">
        <v>4.62</v>
      </c>
      <c r="U22" s="26">
        <v>155</v>
      </c>
      <c r="V22" s="27">
        <v>116.31</v>
      </c>
      <c r="W22" s="26">
        <v>4</v>
      </c>
      <c r="X22" s="27">
        <v>0.77</v>
      </c>
    </row>
    <row r="23" spans="1:24" ht="12">
      <c r="A23" s="20" t="s">
        <v>46</v>
      </c>
      <c r="B23" s="21">
        <v>3917.26</v>
      </c>
      <c r="C23" s="21">
        <v>468.9</v>
      </c>
      <c r="D23" s="22">
        <v>1333.51</v>
      </c>
      <c r="E23" s="21">
        <v>5719.67</v>
      </c>
      <c r="F23" s="21">
        <v>420.42</v>
      </c>
      <c r="G23" s="21">
        <v>726.75</v>
      </c>
      <c r="H23" s="22">
        <f t="shared" si="0"/>
        <v>6866.84</v>
      </c>
      <c r="I23" s="23">
        <v>860</v>
      </c>
      <c r="J23" s="21">
        <v>3112.21</v>
      </c>
      <c r="K23" s="23">
        <v>854</v>
      </c>
      <c r="L23" s="21">
        <v>2952.58</v>
      </c>
      <c r="M23" s="23">
        <v>15</v>
      </c>
      <c r="N23" s="24">
        <v>6.19</v>
      </c>
      <c r="O23" s="23">
        <v>81</v>
      </c>
      <c r="P23" s="24">
        <v>199.83</v>
      </c>
      <c r="Q23" s="26">
        <v>437</v>
      </c>
      <c r="R23" s="27">
        <v>678.93</v>
      </c>
      <c r="S23" s="26">
        <v>299</v>
      </c>
      <c r="T23" s="27">
        <v>392.27</v>
      </c>
      <c r="U23" s="26">
        <v>107</v>
      </c>
      <c r="V23" s="27">
        <v>164.18</v>
      </c>
      <c r="W23" s="26">
        <v>116</v>
      </c>
      <c r="X23" s="27">
        <v>95.13</v>
      </c>
    </row>
    <row r="24" spans="1:24" ht="12">
      <c r="A24" s="20" t="s">
        <v>47</v>
      </c>
      <c r="B24" s="21">
        <v>24.37</v>
      </c>
      <c r="C24" s="21">
        <v>460.29</v>
      </c>
      <c r="D24" s="21">
        <v>913.4</v>
      </c>
      <c r="E24" s="21">
        <v>1398.06</v>
      </c>
      <c r="F24" s="21">
        <v>1991.91</v>
      </c>
      <c r="G24" s="21">
        <v>1019.01</v>
      </c>
      <c r="H24" s="22">
        <f t="shared" si="0"/>
        <v>4408.9800000000005</v>
      </c>
      <c r="I24" s="23">
        <v>20</v>
      </c>
      <c r="J24" s="24">
        <v>19.02</v>
      </c>
      <c r="K24" s="23">
        <v>16</v>
      </c>
      <c r="L24" s="24">
        <v>14.2</v>
      </c>
      <c r="M24" s="23">
        <v>10</v>
      </c>
      <c r="N24" s="24">
        <v>2.29</v>
      </c>
      <c r="O24" s="23">
        <v>1</v>
      </c>
      <c r="P24" s="24">
        <v>1</v>
      </c>
      <c r="Q24" s="26">
        <v>816</v>
      </c>
      <c r="R24" s="27">
        <v>418.84</v>
      </c>
      <c r="S24" s="26">
        <v>228</v>
      </c>
      <c r="T24" s="27">
        <v>109.77</v>
      </c>
      <c r="U24" s="26">
        <v>19</v>
      </c>
      <c r="V24" s="27">
        <v>20.21</v>
      </c>
      <c r="W24" s="26">
        <v>304</v>
      </c>
      <c r="X24" s="27">
        <v>352.86</v>
      </c>
    </row>
    <row r="25" spans="1:24" ht="12">
      <c r="A25" s="20" t="s">
        <v>48</v>
      </c>
      <c r="B25" s="21">
        <v>525.08</v>
      </c>
      <c r="C25" s="21">
        <v>770.94</v>
      </c>
      <c r="D25" s="21">
        <v>228.68</v>
      </c>
      <c r="E25" s="22">
        <v>1524.7</v>
      </c>
      <c r="F25" s="21">
        <v>498.51</v>
      </c>
      <c r="G25" s="21">
        <v>154.48</v>
      </c>
      <c r="H25" s="22">
        <f t="shared" si="0"/>
        <v>2177.69</v>
      </c>
      <c r="I25" s="23">
        <v>344</v>
      </c>
      <c r="J25" s="24">
        <v>318.07</v>
      </c>
      <c r="K25" s="23">
        <v>341</v>
      </c>
      <c r="L25" s="24">
        <v>288.16</v>
      </c>
      <c r="M25" s="23">
        <v>36</v>
      </c>
      <c r="N25" s="24">
        <v>10.98</v>
      </c>
      <c r="O25" s="23">
        <v>135</v>
      </c>
      <c r="P25" s="24">
        <v>87.07</v>
      </c>
      <c r="Q25" s="26">
        <v>275</v>
      </c>
      <c r="R25" s="27">
        <v>95.97</v>
      </c>
      <c r="S25" s="26">
        <v>47</v>
      </c>
      <c r="T25" s="27">
        <v>8.3</v>
      </c>
      <c r="U25" s="13"/>
      <c r="V25" s="13"/>
      <c r="W25" s="26">
        <v>107</v>
      </c>
      <c r="X25" s="27">
        <v>65.33</v>
      </c>
    </row>
    <row r="26" spans="1:24" ht="12">
      <c r="A26" s="20" t="s">
        <v>86</v>
      </c>
      <c r="B26" s="22">
        <v>1358.13</v>
      </c>
      <c r="C26" s="21">
        <v>26.09</v>
      </c>
      <c r="D26" s="21">
        <v>190.27</v>
      </c>
      <c r="E26" s="21">
        <v>1574.49</v>
      </c>
      <c r="F26" s="21">
        <v>0.2</v>
      </c>
      <c r="G26" s="21">
        <v>4.1</v>
      </c>
      <c r="H26" s="22">
        <f t="shared" si="0"/>
        <v>1578.79</v>
      </c>
      <c r="I26" s="23">
        <v>663</v>
      </c>
      <c r="J26" s="24">
        <v>785.23</v>
      </c>
      <c r="K26" s="23">
        <v>663</v>
      </c>
      <c r="L26" s="24">
        <v>742.81</v>
      </c>
      <c r="M26" s="28">
        <v>0</v>
      </c>
      <c r="N26" s="28">
        <v>0</v>
      </c>
      <c r="O26" s="23">
        <v>549</v>
      </c>
      <c r="P26" s="24">
        <v>526.48</v>
      </c>
      <c r="Q26" s="26">
        <v>172</v>
      </c>
      <c r="R26" s="27">
        <v>51.63</v>
      </c>
      <c r="S26" s="26">
        <v>159</v>
      </c>
      <c r="T26" s="27">
        <v>72.78</v>
      </c>
      <c r="U26" s="26">
        <v>1</v>
      </c>
      <c r="V26" s="27">
        <v>0.6</v>
      </c>
      <c r="W26" s="26">
        <v>100</v>
      </c>
      <c r="X26" s="27">
        <v>65.26</v>
      </c>
    </row>
    <row r="27" spans="1:24" ht="12">
      <c r="A27" s="20" t="s">
        <v>49</v>
      </c>
      <c r="B27" s="21">
        <v>14.12</v>
      </c>
      <c r="C27" s="21">
        <v>14.48</v>
      </c>
      <c r="D27" s="21">
        <v>2237.14</v>
      </c>
      <c r="E27" s="22">
        <v>2265.74</v>
      </c>
      <c r="F27" s="21">
        <v>16.85</v>
      </c>
      <c r="G27" s="21">
        <v>368.91</v>
      </c>
      <c r="H27" s="22">
        <f t="shared" si="0"/>
        <v>2651.4999999999995</v>
      </c>
      <c r="I27" s="23">
        <v>1</v>
      </c>
      <c r="J27" s="24">
        <v>0.35</v>
      </c>
      <c r="K27" s="25"/>
      <c r="L27" s="25"/>
      <c r="M27" s="23">
        <v>6</v>
      </c>
      <c r="N27" s="24">
        <v>3.16</v>
      </c>
      <c r="O27" s="23">
        <v>2</v>
      </c>
      <c r="P27" s="24">
        <v>1.36</v>
      </c>
      <c r="Q27" s="26">
        <v>432</v>
      </c>
      <c r="R27" s="27">
        <v>251.13</v>
      </c>
      <c r="S27" s="26">
        <v>35</v>
      </c>
      <c r="T27" s="27">
        <v>24.64</v>
      </c>
      <c r="U27" s="26">
        <v>971</v>
      </c>
      <c r="V27" s="30">
        <v>1663.45</v>
      </c>
      <c r="W27" s="26">
        <v>208</v>
      </c>
      <c r="X27" s="27">
        <v>293.76</v>
      </c>
    </row>
    <row r="28" spans="1:24" ht="12">
      <c r="A28" s="20" t="s">
        <v>50</v>
      </c>
      <c r="B28" s="21">
        <v>1.9</v>
      </c>
      <c r="C28" s="22" t="s">
        <v>27</v>
      </c>
      <c r="D28" s="21">
        <v>230.11</v>
      </c>
      <c r="E28" s="21">
        <v>232.01</v>
      </c>
      <c r="F28" s="21">
        <v>12.55</v>
      </c>
      <c r="G28" s="21">
        <v>67.84</v>
      </c>
      <c r="H28" s="22">
        <f t="shared" si="0"/>
        <v>312.4</v>
      </c>
      <c r="I28" s="28">
        <v>0</v>
      </c>
      <c r="J28" s="28">
        <v>0</v>
      </c>
      <c r="K28" s="28">
        <v>0</v>
      </c>
      <c r="L28" s="28">
        <v>0</v>
      </c>
      <c r="M28" s="23">
        <v>3</v>
      </c>
      <c r="N28" s="24">
        <v>0.75</v>
      </c>
      <c r="O28" s="28">
        <v>0</v>
      </c>
      <c r="P28" s="28">
        <v>0</v>
      </c>
      <c r="Q28" s="26">
        <v>66</v>
      </c>
      <c r="R28" s="27">
        <v>58.37</v>
      </c>
      <c r="S28" s="26">
        <v>66</v>
      </c>
      <c r="T28" s="27">
        <v>28.65</v>
      </c>
      <c r="U28" s="26">
        <v>153</v>
      </c>
      <c r="V28" s="27">
        <v>142.39</v>
      </c>
      <c r="W28" s="26">
        <v>5</v>
      </c>
      <c r="X28" s="27">
        <v>0.7</v>
      </c>
    </row>
    <row r="29" spans="1:25" ht="12">
      <c r="A29" s="20" t="s">
        <v>87</v>
      </c>
      <c r="B29" s="22">
        <v>1114.88</v>
      </c>
      <c r="C29" s="21">
        <v>103</v>
      </c>
      <c r="D29" s="21">
        <v>1567.82</v>
      </c>
      <c r="E29" s="21">
        <v>2805.7</v>
      </c>
      <c r="F29" s="21">
        <v>98.52</v>
      </c>
      <c r="G29" s="21">
        <v>230.67</v>
      </c>
      <c r="H29" s="22">
        <f>SUM(E29:G29)</f>
        <v>3134.89</v>
      </c>
      <c r="I29" s="23">
        <v>310</v>
      </c>
      <c r="J29" s="24">
        <v>777.51</v>
      </c>
      <c r="K29" s="23">
        <v>308</v>
      </c>
      <c r="L29" s="24">
        <v>768.28</v>
      </c>
      <c r="M29" s="23">
        <v>19</v>
      </c>
      <c r="N29" s="24">
        <v>27.05</v>
      </c>
      <c r="O29" s="23">
        <v>7</v>
      </c>
      <c r="P29" s="24">
        <v>55.71</v>
      </c>
      <c r="Q29" s="26">
        <v>756</v>
      </c>
      <c r="R29" s="30">
        <v>1005.98</v>
      </c>
      <c r="S29" s="26">
        <v>388</v>
      </c>
      <c r="T29" s="27">
        <v>373.38</v>
      </c>
      <c r="U29" s="26">
        <v>78</v>
      </c>
      <c r="V29" s="27">
        <v>119.67</v>
      </c>
      <c r="W29" s="26">
        <v>70</v>
      </c>
      <c r="X29" s="27">
        <v>68.79</v>
      </c>
      <c r="Y29" s="38">
        <f>X29+V29+T29+R29</f>
        <v>1567.8200000000002</v>
      </c>
    </row>
    <row r="30" spans="1:24" ht="12">
      <c r="A30" s="20" t="s">
        <v>51</v>
      </c>
      <c r="B30" s="21">
        <v>1682.47</v>
      </c>
      <c r="C30" s="21">
        <v>726.86</v>
      </c>
      <c r="D30" s="21">
        <v>1766.21</v>
      </c>
      <c r="E30" s="22">
        <v>4175.54</v>
      </c>
      <c r="F30" s="21">
        <v>97.56</v>
      </c>
      <c r="G30" s="21">
        <v>172.2</v>
      </c>
      <c r="H30" s="22">
        <f t="shared" si="0"/>
        <v>4445.3</v>
      </c>
      <c r="I30" s="23">
        <v>599</v>
      </c>
      <c r="J30" s="21">
        <v>1567.16</v>
      </c>
      <c r="K30" s="23">
        <v>598</v>
      </c>
      <c r="L30" s="21">
        <v>1565.48</v>
      </c>
      <c r="M30" s="23">
        <v>15</v>
      </c>
      <c r="N30" s="24">
        <v>7.85</v>
      </c>
      <c r="O30" s="23">
        <v>2</v>
      </c>
      <c r="P30" s="24">
        <v>21</v>
      </c>
      <c r="Q30" s="26">
        <v>62</v>
      </c>
      <c r="R30" s="27">
        <v>35.46</v>
      </c>
      <c r="S30" s="26">
        <v>826</v>
      </c>
      <c r="T30" s="27">
        <v>819.67</v>
      </c>
      <c r="U30" s="26">
        <v>477</v>
      </c>
      <c r="V30" s="27">
        <v>684.17</v>
      </c>
      <c r="W30" s="26">
        <v>288</v>
      </c>
      <c r="X30" s="27">
        <v>185.73</v>
      </c>
    </row>
    <row r="31" spans="1:24" ht="12">
      <c r="A31" s="20" t="s">
        <v>52</v>
      </c>
      <c r="B31" s="22" t="s">
        <v>27</v>
      </c>
      <c r="C31" s="21">
        <v>1</v>
      </c>
      <c r="D31" s="21">
        <v>326.22</v>
      </c>
      <c r="E31" s="21">
        <v>327.22</v>
      </c>
      <c r="F31" s="21">
        <v>300.79</v>
      </c>
      <c r="G31" s="21">
        <v>169.76</v>
      </c>
      <c r="H31" s="22">
        <f t="shared" si="0"/>
        <v>797.77</v>
      </c>
      <c r="I31" s="28">
        <v>0</v>
      </c>
      <c r="J31" s="28">
        <v>0</v>
      </c>
      <c r="K31" s="28">
        <v>0</v>
      </c>
      <c r="L31" s="28">
        <v>0</v>
      </c>
      <c r="M31" s="28">
        <v>0</v>
      </c>
      <c r="N31" s="28">
        <v>0</v>
      </c>
      <c r="O31" s="28">
        <v>0</v>
      </c>
      <c r="P31" s="28">
        <v>0</v>
      </c>
      <c r="Q31" s="26">
        <v>323</v>
      </c>
      <c r="R31" s="27">
        <v>235.87</v>
      </c>
      <c r="S31" s="26">
        <v>1</v>
      </c>
      <c r="T31" s="27">
        <v>1.45</v>
      </c>
      <c r="U31" s="26">
        <v>17</v>
      </c>
      <c r="V31" s="27">
        <v>7.33</v>
      </c>
      <c r="W31" s="26">
        <v>135</v>
      </c>
      <c r="X31" s="27">
        <v>81.57</v>
      </c>
    </row>
    <row r="32" spans="1:24" ht="12">
      <c r="A32" s="20" t="s">
        <v>53</v>
      </c>
      <c r="B32" s="21">
        <v>11466.67</v>
      </c>
      <c r="C32" s="21">
        <v>615.35</v>
      </c>
      <c r="D32" s="21">
        <v>4786.52</v>
      </c>
      <c r="E32" s="22">
        <v>16868.54</v>
      </c>
      <c r="F32" s="21">
        <v>118.24</v>
      </c>
      <c r="G32" s="21">
        <v>841.46</v>
      </c>
      <c r="H32" s="22">
        <f t="shared" si="0"/>
        <v>17828.24</v>
      </c>
      <c r="I32" s="31">
        <v>2899</v>
      </c>
      <c r="J32" s="21">
        <v>9575.76</v>
      </c>
      <c r="K32" s="31">
        <v>2879</v>
      </c>
      <c r="L32" s="21">
        <v>9476.58</v>
      </c>
      <c r="M32" s="23">
        <v>74</v>
      </c>
      <c r="N32" s="24">
        <v>101.82</v>
      </c>
      <c r="O32" s="23">
        <v>20</v>
      </c>
      <c r="P32" s="24">
        <v>153.72</v>
      </c>
      <c r="Q32" s="26">
        <v>179</v>
      </c>
      <c r="R32" s="27">
        <v>135.09</v>
      </c>
      <c r="S32" s="26">
        <v>707</v>
      </c>
      <c r="T32" s="27">
        <v>902.48</v>
      </c>
      <c r="U32" s="29">
        <v>1300</v>
      </c>
      <c r="V32" s="18">
        <v>3682.62</v>
      </c>
      <c r="W32" s="26">
        <v>97</v>
      </c>
      <c r="X32" s="27">
        <v>66.33</v>
      </c>
    </row>
    <row r="33" spans="1:24" ht="12">
      <c r="A33" s="20" t="s">
        <v>54</v>
      </c>
      <c r="B33" s="21">
        <v>704.03</v>
      </c>
      <c r="C33" s="21">
        <v>17.5</v>
      </c>
      <c r="D33" s="21">
        <v>125.17</v>
      </c>
      <c r="E33" s="21">
        <v>846.7</v>
      </c>
      <c r="F33" s="21">
        <v>5.09</v>
      </c>
      <c r="G33" s="21">
        <v>19.13</v>
      </c>
      <c r="H33" s="22">
        <f t="shared" si="0"/>
        <v>870.9200000000001</v>
      </c>
      <c r="I33" s="23">
        <v>219</v>
      </c>
      <c r="J33" s="24">
        <v>584.47</v>
      </c>
      <c r="K33" s="23">
        <v>218</v>
      </c>
      <c r="L33" s="24">
        <v>584.04</v>
      </c>
      <c r="M33" s="23">
        <v>5</v>
      </c>
      <c r="N33" s="24">
        <v>0.91</v>
      </c>
      <c r="O33" s="23">
        <v>3</v>
      </c>
      <c r="P33" s="24">
        <v>15.48</v>
      </c>
      <c r="Q33" s="26">
        <v>67</v>
      </c>
      <c r="R33" s="27">
        <v>22.81</v>
      </c>
      <c r="S33" s="26">
        <v>122</v>
      </c>
      <c r="T33" s="27">
        <v>53.15</v>
      </c>
      <c r="U33" s="26">
        <v>22</v>
      </c>
      <c r="V33" s="27">
        <v>6.68</v>
      </c>
      <c r="W33" s="26">
        <v>87</v>
      </c>
      <c r="X33" s="27">
        <v>42.53</v>
      </c>
    </row>
    <row r="34" spans="1:24" ht="12">
      <c r="A34" s="20" t="s">
        <v>55</v>
      </c>
      <c r="B34" s="21">
        <v>503.16</v>
      </c>
      <c r="C34" s="21">
        <v>196.33</v>
      </c>
      <c r="D34" s="21">
        <v>1525.54</v>
      </c>
      <c r="E34" s="21">
        <v>2225.03</v>
      </c>
      <c r="F34" s="21">
        <v>169.14</v>
      </c>
      <c r="G34" s="21">
        <v>200.17</v>
      </c>
      <c r="H34" s="22">
        <f t="shared" si="0"/>
        <v>2594.34</v>
      </c>
      <c r="I34" s="23">
        <v>171</v>
      </c>
      <c r="J34" s="24">
        <v>334.86</v>
      </c>
      <c r="K34" s="23">
        <v>169</v>
      </c>
      <c r="L34" s="24">
        <v>273.8</v>
      </c>
      <c r="M34" s="28">
        <v>38</v>
      </c>
      <c r="N34" s="24">
        <v>13.57</v>
      </c>
      <c r="O34" s="23">
        <v>62</v>
      </c>
      <c r="P34" s="24">
        <v>65.14</v>
      </c>
      <c r="Q34" s="26">
        <v>63</v>
      </c>
      <c r="R34" s="27">
        <v>113.59</v>
      </c>
      <c r="S34" s="26">
        <v>420</v>
      </c>
      <c r="T34" s="27">
        <v>255.74</v>
      </c>
      <c r="U34" s="26">
        <v>835</v>
      </c>
      <c r="V34" s="30">
        <v>1062.66</v>
      </c>
      <c r="W34" s="26">
        <v>206</v>
      </c>
      <c r="X34" s="27">
        <v>89.55</v>
      </c>
    </row>
    <row r="35" spans="1:24" ht="12">
      <c r="A35" s="11" t="s">
        <v>143</v>
      </c>
      <c r="B35" s="21">
        <v>983.74</v>
      </c>
      <c r="C35" s="21">
        <v>156.77</v>
      </c>
      <c r="D35" s="21">
        <v>1022.5</v>
      </c>
      <c r="E35" s="21">
        <v>2163.01</v>
      </c>
      <c r="F35" s="21">
        <v>50</v>
      </c>
      <c r="G35" s="21">
        <v>111.45</v>
      </c>
      <c r="H35" s="22">
        <f t="shared" si="0"/>
        <v>2324.46</v>
      </c>
      <c r="I35" s="23">
        <v>258</v>
      </c>
      <c r="J35" s="24">
        <v>698.59</v>
      </c>
      <c r="K35" s="23">
        <v>256</v>
      </c>
      <c r="L35" s="24">
        <v>698.39</v>
      </c>
      <c r="M35" s="23">
        <v>58</v>
      </c>
      <c r="N35" s="24">
        <v>32.29</v>
      </c>
      <c r="O35" s="23">
        <v>5</v>
      </c>
      <c r="P35" s="24">
        <v>5.06</v>
      </c>
      <c r="Q35" s="26">
        <v>109</v>
      </c>
      <c r="R35" s="27">
        <v>128.46</v>
      </c>
      <c r="S35" s="26">
        <v>494</v>
      </c>
      <c r="T35" s="27">
        <v>211.48</v>
      </c>
      <c r="U35" s="26">
        <v>313</v>
      </c>
      <c r="V35" s="27">
        <v>585.94</v>
      </c>
      <c r="W35" s="26">
        <v>243</v>
      </c>
      <c r="X35" s="27">
        <v>96.42</v>
      </c>
    </row>
    <row r="36" spans="1:24" ht="12">
      <c r="A36" s="20" t="s">
        <v>56</v>
      </c>
      <c r="B36" s="21">
        <v>11.47</v>
      </c>
      <c r="C36" s="21">
        <v>51.62</v>
      </c>
      <c r="D36" s="21">
        <v>738.42</v>
      </c>
      <c r="E36" s="21">
        <v>801.51</v>
      </c>
      <c r="F36" s="21">
        <v>449.64</v>
      </c>
      <c r="G36" s="21">
        <v>698.17</v>
      </c>
      <c r="H36" s="22">
        <f t="shared" si="0"/>
        <v>1949.3200000000002</v>
      </c>
      <c r="I36" s="23">
        <v>8</v>
      </c>
      <c r="J36" s="24">
        <v>7.29</v>
      </c>
      <c r="K36" s="23">
        <v>6</v>
      </c>
      <c r="L36" s="24">
        <v>6.23</v>
      </c>
      <c r="M36" s="23">
        <v>3</v>
      </c>
      <c r="N36" s="24">
        <v>1.96</v>
      </c>
      <c r="O36" s="23">
        <v>1</v>
      </c>
      <c r="P36" s="24">
        <v>2</v>
      </c>
      <c r="Q36" s="26">
        <v>666</v>
      </c>
      <c r="R36" s="27">
        <v>411.8</v>
      </c>
      <c r="S36" s="26">
        <v>89</v>
      </c>
      <c r="T36" s="27">
        <v>54.27</v>
      </c>
      <c r="U36" s="26">
        <v>29</v>
      </c>
      <c r="V36" s="27">
        <v>18.35</v>
      </c>
      <c r="W36" s="26">
        <v>184</v>
      </c>
      <c r="X36" s="27">
        <v>123.9</v>
      </c>
    </row>
    <row r="37" spans="1:24" ht="12">
      <c r="A37" s="20" t="s">
        <v>57</v>
      </c>
      <c r="B37" s="22">
        <v>1996.74</v>
      </c>
      <c r="C37" s="21">
        <v>162.55</v>
      </c>
      <c r="D37" s="21">
        <v>3044.73</v>
      </c>
      <c r="E37" s="22">
        <v>5204.02</v>
      </c>
      <c r="F37" s="21">
        <v>0.15</v>
      </c>
      <c r="G37" s="21">
        <v>361.35</v>
      </c>
      <c r="H37" s="22">
        <f t="shared" si="0"/>
        <v>5565.52</v>
      </c>
      <c r="I37" s="23">
        <v>886</v>
      </c>
      <c r="J37" s="21">
        <v>1821.82</v>
      </c>
      <c r="K37" s="23">
        <v>885</v>
      </c>
      <c r="L37" s="21">
        <v>1821.32</v>
      </c>
      <c r="M37" s="23">
        <v>3</v>
      </c>
      <c r="N37" s="24">
        <v>2.3</v>
      </c>
      <c r="O37" s="23">
        <v>8</v>
      </c>
      <c r="P37" s="24">
        <v>61.32</v>
      </c>
      <c r="Q37" s="26">
        <v>3</v>
      </c>
      <c r="R37" s="27">
        <v>4.42</v>
      </c>
      <c r="S37" s="26">
        <v>124</v>
      </c>
      <c r="T37" s="27">
        <v>115.7</v>
      </c>
      <c r="U37" s="29">
        <v>1947</v>
      </c>
      <c r="V37" s="30">
        <v>2910.01</v>
      </c>
      <c r="W37" s="26">
        <v>18</v>
      </c>
      <c r="X37" s="27">
        <v>14.6</v>
      </c>
    </row>
    <row r="38" spans="1:24" ht="12">
      <c r="A38" s="20" t="s">
        <v>58</v>
      </c>
      <c r="B38" s="21">
        <v>4113.68</v>
      </c>
      <c r="C38" s="21">
        <v>900.38</v>
      </c>
      <c r="D38" s="21">
        <v>8920.95</v>
      </c>
      <c r="E38" s="21">
        <v>13935.01</v>
      </c>
      <c r="F38" s="21">
        <v>633.92</v>
      </c>
      <c r="G38" s="21">
        <v>994.88</v>
      </c>
      <c r="H38" s="22">
        <f t="shared" si="0"/>
        <v>15563.81</v>
      </c>
      <c r="I38" s="23">
        <v>572</v>
      </c>
      <c r="J38" s="21">
        <v>3752.24</v>
      </c>
      <c r="K38" s="23">
        <v>565</v>
      </c>
      <c r="L38" s="21">
        <v>3710.2</v>
      </c>
      <c r="M38" s="23">
        <v>52</v>
      </c>
      <c r="N38" s="24">
        <v>25.96</v>
      </c>
      <c r="O38" s="23">
        <v>11</v>
      </c>
      <c r="P38" s="24">
        <v>29.05</v>
      </c>
      <c r="Q38" s="26">
        <v>462</v>
      </c>
      <c r="R38" s="27">
        <v>255.48</v>
      </c>
      <c r="S38" s="29">
        <v>1564</v>
      </c>
      <c r="T38" s="27">
        <v>877.52</v>
      </c>
      <c r="U38" s="29">
        <v>4301</v>
      </c>
      <c r="V38" s="30">
        <v>7121.91</v>
      </c>
      <c r="W38" s="26">
        <v>624</v>
      </c>
      <c r="X38" s="27">
        <v>615.77</v>
      </c>
    </row>
    <row r="39" spans="1:24" ht="12">
      <c r="A39" s="20" t="s">
        <v>59</v>
      </c>
      <c r="B39" s="21">
        <v>0.56</v>
      </c>
      <c r="C39" s="21">
        <v>6.18</v>
      </c>
      <c r="D39" s="21">
        <v>330.63</v>
      </c>
      <c r="E39" s="21">
        <v>337.37</v>
      </c>
      <c r="F39" s="21">
        <v>310.9</v>
      </c>
      <c r="G39" s="21">
        <v>147.06</v>
      </c>
      <c r="H39" s="22">
        <f t="shared" si="0"/>
        <v>795.3299999999999</v>
      </c>
      <c r="I39" s="28">
        <v>0</v>
      </c>
      <c r="J39" s="28">
        <v>0</v>
      </c>
      <c r="K39" s="28">
        <v>0</v>
      </c>
      <c r="L39" s="28">
        <v>0</v>
      </c>
      <c r="M39" s="23">
        <v>3</v>
      </c>
      <c r="N39" s="24">
        <v>0.3</v>
      </c>
      <c r="O39" s="28">
        <v>0</v>
      </c>
      <c r="P39" s="28">
        <v>0</v>
      </c>
      <c r="Q39" s="26">
        <v>397</v>
      </c>
      <c r="R39" s="27">
        <v>193.59</v>
      </c>
      <c r="S39" s="26">
        <v>13</v>
      </c>
      <c r="T39" s="27">
        <v>2.39</v>
      </c>
      <c r="U39" s="26">
        <v>19</v>
      </c>
      <c r="V39" s="27">
        <v>11.06</v>
      </c>
      <c r="W39" s="26">
        <v>166</v>
      </c>
      <c r="X39" s="27">
        <v>103.12</v>
      </c>
    </row>
    <row r="40" spans="1:24" ht="12">
      <c r="A40" s="20" t="s">
        <v>60</v>
      </c>
      <c r="B40" s="21">
        <v>17.87</v>
      </c>
      <c r="C40" s="21">
        <v>207.52</v>
      </c>
      <c r="D40" s="21">
        <v>671.17</v>
      </c>
      <c r="E40" s="21">
        <v>896.56</v>
      </c>
      <c r="F40" s="21">
        <v>66.31</v>
      </c>
      <c r="G40" s="21">
        <v>73.05</v>
      </c>
      <c r="H40" s="22">
        <f t="shared" si="0"/>
        <v>1035.9199999999998</v>
      </c>
      <c r="I40" s="23">
        <v>4</v>
      </c>
      <c r="J40" s="24">
        <v>5.69</v>
      </c>
      <c r="K40" s="23">
        <v>4</v>
      </c>
      <c r="L40" s="24">
        <v>5.69</v>
      </c>
      <c r="M40" s="23">
        <v>4</v>
      </c>
      <c r="N40" s="24">
        <v>0.65</v>
      </c>
      <c r="O40" s="23">
        <v>1</v>
      </c>
      <c r="P40" s="24">
        <v>0.2</v>
      </c>
      <c r="Q40" s="26">
        <v>431</v>
      </c>
      <c r="R40" s="27">
        <v>187.85</v>
      </c>
      <c r="S40" s="26">
        <v>185</v>
      </c>
      <c r="T40" s="27">
        <v>68.56</v>
      </c>
      <c r="U40" s="26">
        <v>164</v>
      </c>
      <c r="V40" s="27">
        <v>172.68</v>
      </c>
      <c r="W40" s="26">
        <v>225</v>
      </c>
      <c r="X40" s="27">
        <v>238.93</v>
      </c>
    </row>
    <row r="41" spans="1:24" ht="12">
      <c r="A41" s="20" t="s">
        <v>61</v>
      </c>
      <c r="B41" s="21">
        <v>1840.76</v>
      </c>
      <c r="C41" s="21">
        <v>27.49</v>
      </c>
      <c r="D41" s="21">
        <v>45.58</v>
      </c>
      <c r="E41" s="21">
        <v>1913.83</v>
      </c>
      <c r="F41" s="22" t="s">
        <v>27</v>
      </c>
      <c r="G41" s="21">
        <v>37.05</v>
      </c>
      <c r="H41" s="22">
        <f t="shared" si="0"/>
        <v>1950.8799999999999</v>
      </c>
      <c r="I41" s="23">
        <v>263</v>
      </c>
      <c r="J41" s="21">
        <v>1534.89</v>
      </c>
      <c r="K41" s="23">
        <v>263</v>
      </c>
      <c r="L41" s="21">
        <v>1534.89</v>
      </c>
      <c r="M41" s="23">
        <v>6</v>
      </c>
      <c r="N41" s="24">
        <v>5.62</v>
      </c>
      <c r="O41" s="28">
        <v>0</v>
      </c>
      <c r="P41" s="28">
        <v>0</v>
      </c>
      <c r="Q41" s="26">
        <v>15</v>
      </c>
      <c r="R41" s="27">
        <v>12.26</v>
      </c>
      <c r="S41" s="26">
        <v>41</v>
      </c>
      <c r="T41" s="27">
        <v>24.71</v>
      </c>
      <c r="U41" s="26">
        <v>7</v>
      </c>
      <c r="V41" s="27">
        <v>2.66</v>
      </c>
      <c r="W41" s="26">
        <v>22</v>
      </c>
      <c r="X41" s="27">
        <v>5.95</v>
      </c>
    </row>
    <row r="42" spans="1:24" ht="12">
      <c r="A42" s="20" t="s">
        <v>62</v>
      </c>
      <c r="B42" s="21">
        <v>19819.63</v>
      </c>
      <c r="C42" s="21">
        <v>374.19</v>
      </c>
      <c r="D42" s="21">
        <v>3399.23</v>
      </c>
      <c r="E42" s="21">
        <v>23593.05</v>
      </c>
      <c r="F42" s="21">
        <v>7.15</v>
      </c>
      <c r="G42" s="21">
        <v>681.72</v>
      </c>
      <c r="H42" s="22">
        <f t="shared" si="0"/>
        <v>24281.920000000002</v>
      </c>
      <c r="I42" s="31">
        <v>2125</v>
      </c>
      <c r="J42" s="21">
        <v>16050.51</v>
      </c>
      <c r="K42" s="31">
        <v>2122</v>
      </c>
      <c r="L42" s="21">
        <v>15976.22</v>
      </c>
      <c r="M42" s="23">
        <v>83</v>
      </c>
      <c r="N42" s="24">
        <v>314.83</v>
      </c>
      <c r="O42" s="23">
        <v>25</v>
      </c>
      <c r="P42" s="24">
        <v>397.24</v>
      </c>
      <c r="Q42" s="26">
        <v>107</v>
      </c>
      <c r="R42" s="27">
        <v>143.29</v>
      </c>
      <c r="S42" s="26">
        <v>324</v>
      </c>
      <c r="T42" s="27">
        <v>398.7</v>
      </c>
      <c r="U42" s="26">
        <v>744</v>
      </c>
      <c r="V42" s="30">
        <v>2743.31</v>
      </c>
      <c r="W42" s="26">
        <v>61</v>
      </c>
      <c r="X42" s="27">
        <v>110.72</v>
      </c>
    </row>
    <row r="43" spans="1:24" ht="12">
      <c r="A43" s="20" t="s">
        <v>63</v>
      </c>
      <c r="B43" s="21">
        <v>2740.07</v>
      </c>
      <c r="C43" s="22">
        <v>4700.81</v>
      </c>
      <c r="D43" s="22">
        <v>1774.94</v>
      </c>
      <c r="E43" s="22">
        <v>9215.82</v>
      </c>
      <c r="F43" s="21">
        <v>7263.9</v>
      </c>
      <c r="G43" s="21">
        <v>698.2</v>
      </c>
      <c r="H43" s="22">
        <f t="shared" si="0"/>
        <v>17177.920000000002</v>
      </c>
      <c r="I43" s="23">
        <v>692</v>
      </c>
      <c r="J43" s="21">
        <v>1656.12</v>
      </c>
      <c r="K43" s="23">
        <v>687</v>
      </c>
      <c r="L43" s="21">
        <v>1572.04</v>
      </c>
      <c r="M43" s="23">
        <v>32</v>
      </c>
      <c r="N43" s="24">
        <v>11.98</v>
      </c>
      <c r="O43" s="23">
        <v>129</v>
      </c>
      <c r="P43" s="24">
        <v>277.81</v>
      </c>
      <c r="Q43" s="29">
        <v>1286</v>
      </c>
      <c r="R43" s="30">
        <v>1195.34</v>
      </c>
      <c r="S43" s="26">
        <v>604</v>
      </c>
      <c r="T43" s="27">
        <v>245.59</v>
      </c>
      <c r="U43" s="26">
        <v>16</v>
      </c>
      <c r="V43" s="27">
        <v>40.95</v>
      </c>
      <c r="W43" s="26">
        <v>226</v>
      </c>
      <c r="X43" s="27">
        <v>278.72</v>
      </c>
    </row>
    <row r="44" spans="1:24" ht="12">
      <c r="A44" s="20" t="s">
        <v>64</v>
      </c>
      <c r="B44" s="21">
        <v>73.26</v>
      </c>
      <c r="C44" s="21">
        <v>0.71</v>
      </c>
      <c r="D44" s="22">
        <v>819.9</v>
      </c>
      <c r="E44" s="21">
        <v>893.87</v>
      </c>
      <c r="F44" s="21">
        <v>0.13</v>
      </c>
      <c r="G44" s="21">
        <v>66.87</v>
      </c>
      <c r="H44" s="22">
        <f t="shared" si="0"/>
        <v>960.87</v>
      </c>
      <c r="I44" s="23">
        <v>1</v>
      </c>
      <c r="J44" s="24">
        <v>2</v>
      </c>
      <c r="K44" s="28">
        <v>0</v>
      </c>
      <c r="L44" s="28">
        <v>0</v>
      </c>
      <c r="M44" s="23">
        <v>24</v>
      </c>
      <c r="N44" s="24">
        <v>5.6</v>
      </c>
      <c r="O44" s="28">
        <v>0</v>
      </c>
      <c r="P44" s="28">
        <v>0</v>
      </c>
      <c r="Q44" s="26">
        <v>33</v>
      </c>
      <c r="R44" s="27">
        <v>9.42</v>
      </c>
      <c r="S44" s="26">
        <v>8</v>
      </c>
      <c r="T44" s="27">
        <v>1.56</v>
      </c>
      <c r="U44" s="26">
        <v>451</v>
      </c>
      <c r="V44" s="27">
        <v>799.07</v>
      </c>
      <c r="W44" s="26">
        <v>29</v>
      </c>
      <c r="X44" s="27">
        <v>9.33</v>
      </c>
    </row>
    <row r="45" spans="1:24" ht="12">
      <c r="A45" s="20" t="s">
        <v>65</v>
      </c>
      <c r="B45" s="21">
        <v>70.97</v>
      </c>
      <c r="C45" s="21">
        <v>9.06</v>
      </c>
      <c r="D45" s="21">
        <v>42.25</v>
      </c>
      <c r="E45" s="21">
        <v>122.28</v>
      </c>
      <c r="F45" s="22" t="s">
        <v>88</v>
      </c>
      <c r="G45" s="21">
        <v>6.15</v>
      </c>
      <c r="H45" s="22">
        <f t="shared" si="0"/>
        <v>128.43</v>
      </c>
      <c r="I45" s="23">
        <v>35</v>
      </c>
      <c r="J45" s="24">
        <v>48.55</v>
      </c>
      <c r="K45" s="23">
        <v>29</v>
      </c>
      <c r="L45" s="24">
        <v>34.75</v>
      </c>
      <c r="M45" s="23">
        <v>12</v>
      </c>
      <c r="N45" s="24">
        <v>6.55</v>
      </c>
      <c r="O45" s="28">
        <v>0</v>
      </c>
      <c r="P45" s="28">
        <v>0</v>
      </c>
      <c r="Q45" s="26">
        <v>35</v>
      </c>
      <c r="R45" s="27">
        <v>10.49</v>
      </c>
      <c r="S45" s="26">
        <v>39</v>
      </c>
      <c r="T45" s="27">
        <v>10.46</v>
      </c>
      <c r="U45" s="26">
        <v>16</v>
      </c>
      <c r="V45" s="27">
        <v>3.13</v>
      </c>
      <c r="W45" s="26">
        <v>30</v>
      </c>
      <c r="X45" s="27">
        <v>18.07</v>
      </c>
    </row>
    <row r="46" spans="1:24" ht="12">
      <c r="A46" s="20" t="s">
        <v>66</v>
      </c>
      <c r="B46" s="21">
        <v>5.79</v>
      </c>
      <c r="C46" s="21">
        <v>2.5</v>
      </c>
      <c r="D46" s="21">
        <v>473.35</v>
      </c>
      <c r="E46" s="21">
        <v>481.64</v>
      </c>
      <c r="F46" s="21">
        <v>1.1</v>
      </c>
      <c r="G46" s="21">
        <v>67.01</v>
      </c>
      <c r="H46" s="22">
        <f t="shared" si="0"/>
        <v>549.75</v>
      </c>
      <c r="I46" s="23">
        <v>1</v>
      </c>
      <c r="J46" s="24">
        <v>3.5</v>
      </c>
      <c r="K46" s="23">
        <v>1</v>
      </c>
      <c r="L46" s="24">
        <v>3.5</v>
      </c>
      <c r="M46" s="23">
        <v>6</v>
      </c>
      <c r="N46" s="24">
        <v>1.14</v>
      </c>
      <c r="O46" s="28">
        <v>0</v>
      </c>
      <c r="P46" s="28">
        <v>0</v>
      </c>
      <c r="Q46" s="26">
        <v>76</v>
      </c>
      <c r="R46" s="27">
        <v>22.19</v>
      </c>
      <c r="S46" s="26">
        <v>26</v>
      </c>
      <c r="T46" s="27">
        <v>9.95</v>
      </c>
      <c r="U46" s="26">
        <v>538</v>
      </c>
      <c r="V46" s="27">
        <v>436.4</v>
      </c>
      <c r="W46" s="26">
        <v>22</v>
      </c>
      <c r="X46" s="27">
        <v>3.01</v>
      </c>
    </row>
    <row r="47" spans="1:24" ht="12">
      <c r="A47" s="20" t="s">
        <v>67</v>
      </c>
      <c r="B47" s="21">
        <v>11.98</v>
      </c>
      <c r="C47" s="21">
        <v>7.85</v>
      </c>
      <c r="D47" s="21">
        <v>189.33</v>
      </c>
      <c r="E47" s="21">
        <v>209.16</v>
      </c>
      <c r="F47" s="21">
        <v>3.1</v>
      </c>
      <c r="G47" s="21">
        <v>121.78</v>
      </c>
      <c r="H47" s="22">
        <f t="shared" si="0"/>
        <v>334.03999999999996</v>
      </c>
      <c r="I47" s="23">
        <v>1</v>
      </c>
      <c r="J47" s="24">
        <v>10</v>
      </c>
      <c r="K47" s="23">
        <v>1</v>
      </c>
      <c r="L47" s="24">
        <v>10</v>
      </c>
      <c r="M47" s="23">
        <v>8</v>
      </c>
      <c r="N47" s="24">
        <v>0.72</v>
      </c>
      <c r="O47" s="28">
        <v>0</v>
      </c>
      <c r="P47" s="28">
        <v>0</v>
      </c>
      <c r="Q47" s="26">
        <v>16</v>
      </c>
      <c r="R47" s="27">
        <v>5.9</v>
      </c>
      <c r="S47" s="26">
        <v>15</v>
      </c>
      <c r="T47" s="27">
        <v>9.46</v>
      </c>
      <c r="U47" s="26">
        <v>173</v>
      </c>
      <c r="V47" s="27">
        <v>170.17</v>
      </c>
      <c r="W47" s="26">
        <v>13</v>
      </c>
      <c r="X47" s="27">
        <v>3.3</v>
      </c>
    </row>
    <row r="48" spans="1:24" ht="12">
      <c r="A48" s="20" t="s">
        <v>68</v>
      </c>
      <c r="B48" s="21">
        <v>1168.76</v>
      </c>
      <c r="C48" s="21">
        <v>153.29</v>
      </c>
      <c r="D48" s="21">
        <v>373.82</v>
      </c>
      <c r="E48" s="21">
        <v>1695.87</v>
      </c>
      <c r="F48" s="22">
        <v>208.17</v>
      </c>
      <c r="G48" s="21">
        <v>96.52</v>
      </c>
      <c r="H48" s="22">
        <f t="shared" si="0"/>
        <v>2000.56</v>
      </c>
      <c r="I48" s="23">
        <v>363</v>
      </c>
      <c r="J48" s="24">
        <v>965.24</v>
      </c>
      <c r="K48" s="23">
        <v>359</v>
      </c>
      <c r="L48" s="24">
        <v>941.25</v>
      </c>
      <c r="M48" s="23">
        <v>45</v>
      </c>
      <c r="N48" s="24">
        <v>22.04</v>
      </c>
      <c r="O48" s="23">
        <v>7</v>
      </c>
      <c r="P48" s="24">
        <v>15.96</v>
      </c>
      <c r="Q48" s="26">
        <v>242</v>
      </c>
      <c r="R48" s="27">
        <v>133.8</v>
      </c>
      <c r="S48" s="26">
        <v>391</v>
      </c>
      <c r="T48" s="27">
        <v>175.4</v>
      </c>
      <c r="U48" s="26">
        <v>57</v>
      </c>
      <c r="V48" s="27">
        <v>22.01</v>
      </c>
      <c r="W48" s="26">
        <v>142</v>
      </c>
      <c r="X48" s="27">
        <v>42.09</v>
      </c>
    </row>
    <row r="49" spans="1:24" ht="12">
      <c r="A49" s="20" t="s">
        <v>69</v>
      </c>
      <c r="B49" s="21">
        <v>0.21</v>
      </c>
      <c r="C49" s="22" t="s">
        <v>27</v>
      </c>
      <c r="D49" s="21">
        <v>170.29</v>
      </c>
      <c r="E49" s="21">
        <v>170.5</v>
      </c>
      <c r="F49" s="21">
        <v>0.7</v>
      </c>
      <c r="G49" s="21">
        <v>75.83</v>
      </c>
      <c r="H49" s="22">
        <f t="shared" si="0"/>
        <v>247.02999999999997</v>
      </c>
      <c r="I49" s="28">
        <v>0</v>
      </c>
      <c r="J49" s="28">
        <v>0</v>
      </c>
      <c r="K49" s="28">
        <v>0</v>
      </c>
      <c r="L49" s="28">
        <v>0</v>
      </c>
      <c r="M49" s="28">
        <v>0</v>
      </c>
      <c r="N49" s="28">
        <v>0</v>
      </c>
      <c r="O49" s="28">
        <v>0</v>
      </c>
      <c r="P49" s="28">
        <v>0</v>
      </c>
      <c r="Q49" s="26">
        <v>83</v>
      </c>
      <c r="R49" s="27">
        <v>21.86</v>
      </c>
      <c r="S49" s="26">
        <v>131</v>
      </c>
      <c r="T49" s="27">
        <v>63.37</v>
      </c>
      <c r="U49" s="26">
        <v>136</v>
      </c>
      <c r="V49" s="27">
        <v>82.71</v>
      </c>
      <c r="W49" s="26">
        <v>7</v>
      </c>
      <c r="X49" s="27">
        <v>1.85</v>
      </c>
    </row>
    <row r="50" spans="1:24" ht="12">
      <c r="A50" s="20" t="s">
        <v>89</v>
      </c>
      <c r="B50" s="21">
        <v>0.11</v>
      </c>
      <c r="C50" s="22" t="s">
        <v>88</v>
      </c>
      <c r="D50" s="21">
        <v>129.59</v>
      </c>
      <c r="E50" s="21">
        <v>129.7</v>
      </c>
      <c r="F50" s="22" t="s">
        <v>27</v>
      </c>
      <c r="G50" s="21">
        <v>39.61</v>
      </c>
      <c r="H50" s="22">
        <f t="shared" si="0"/>
        <v>169.31</v>
      </c>
      <c r="I50" s="28">
        <v>0</v>
      </c>
      <c r="J50" s="28">
        <v>0</v>
      </c>
      <c r="K50" s="28">
        <v>0</v>
      </c>
      <c r="L50" s="28">
        <v>0</v>
      </c>
      <c r="M50" s="23">
        <v>1</v>
      </c>
      <c r="N50" s="24">
        <v>0.1</v>
      </c>
      <c r="O50" s="28">
        <v>0</v>
      </c>
      <c r="P50" s="28">
        <v>0</v>
      </c>
      <c r="Q50" s="26">
        <v>3</v>
      </c>
      <c r="R50" s="27">
        <v>1.05</v>
      </c>
      <c r="S50" s="26">
        <v>18</v>
      </c>
      <c r="T50" s="27">
        <v>4.06</v>
      </c>
      <c r="U50" s="26">
        <v>75</v>
      </c>
      <c r="V50" s="27">
        <v>123.68</v>
      </c>
      <c r="W50" s="26">
        <v>1</v>
      </c>
      <c r="X50" s="27">
        <v>0.3</v>
      </c>
    </row>
    <row r="51" spans="1:24" ht="12">
      <c r="A51" s="20" t="s">
        <v>71</v>
      </c>
      <c r="B51" s="21">
        <v>0.15</v>
      </c>
      <c r="C51" s="21">
        <v>232.59</v>
      </c>
      <c r="D51" s="21">
        <v>607.04</v>
      </c>
      <c r="E51" s="21">
        <v>839.78</v>
      </c>
      <c r="F51" s="21">
        <v>811.5</v>
      </c>
      <c r="G51" s="21">
        <v>209.1</v>
      </c>
      <c r="H51" s="22">
        <f t="shared" si="0"/>
        <v>1860.3799999999999</v>
      </c>
      <c r="I51" s="28">
        <v>0</v>
      </c>
      <c r="J51" s="28">
        <v>0</v>
      </c>
      <c r="K51" s="28">
        <v>0</v>
      </c>
      <c r="L51" s="28">
        <v>0</v>
      </c>
      <c r="M51" s="28">
        <v>0</v>
      </c>
      <c r="N51" s="28">
        <v>0</v>
      </c>
      <c r="O51" s="28">
        <v>0</v>
      </c>
      <c r="P51" s="28">
        <v>0</v>
      </c>
      <c r="Q51" s="26">
        <v>353</v>
      </c>
      <c r="R51" s="27">
        <v>228.91</v>
      </c>
      <c r="S51" s="26">
        <v>2</v>
      </c>
      <c r="T51" s="27">
        <v>0.31</v>
      </c>
      <c r="U51" s="26">
        <v>14</v>
      </c>
      <c r="V51" s="27">
        <v>8.69</v>
      </c>
      <c r="W51" s="26">
        <v>258</v>
      </c>
      <c r="X51" s="27">
        <v>369.13</v>
      </c>
    </row>
    <row r="52" spans="1:24" ht="12">
      <c r="A52" s="20" t="s">
        <v>72</v>
      </c>
      <c r="B52" s="21">
        <v>18.69</v>
      </c>
      <c r="C52" s="21">
        <v>34.28</v>
      </c>
      <c r="D52" s="21">
        <v>1295.93</v>
      </c>
      <c r="E52" s="22">
        <v>1348.9</v>
      </c>
      <c r="F52" s="21">
        <v>10.48</v>
      </c>
      <c r="G52" s="21">
        <v>402.1</v>
      </c>
      <c r="H52" s="22">
        <f t="shared" si="0"/>
        <v>1761.48</v>
      </c>
      <c r="I52" s="23">
        <v>9</v>
      </c>
      <c r="J52" s="24">
        <v>13.25</v>
      </c>
      <c r="K52" s="23">
        <v>6</v>
      </c>
      <c r="L52" s="24">
        <v>11.95</v>
      </c>
      <c r="M52" s="23">
        <v>12</v>
      </c>
      <c r="N52" s="24">
        <v>3.07</v>
      </c>
      <c r="O52" s="28">
        <v>0</v>
      </c>
      <c r="P52" s="28">
        <v>0</v>
      </c>
      <c r="Q52" s="26">
        <v>328</v>
      </c>
      <c r="R52" s="27">
        <v>109.41</v>
      </c>
      <c r="S52" s="29">
        <v>1080</v>
      </c>
      <c r="T52" s="27">
        <v>266.59</v>
      </c>
      <c r="U52" s="26">
        <v>958</v>
      </c>
      <c r="V52" s="27">
        <v>803.98</v>
      </c>
      <c r="W52" s="26">
        <v>487</v>
      </c>
      <c r="X52" s="27">
        <v>107.35</v>
      </c>
    </row>
    <row r="53" spans="1:24" ht="12">
      <c r="A53" s="20" t="s">
        <v>73</v>
      </c>
      <c r="B53" s="21">
        <v>6.89</v>
      </c>
      <c r="C53" s="21">
        <v>41.81</v>
      </c>
      <c r="D53" s="22">
        <v>1041.8</v>
      </c>
      <c r="E53" s="21">
        <v>1090.5</v>
      </c>
      <c r="F53" s="21">
        <v>23.97</v>
      </c>
      <c r="G53" s="21">
        <v>168.17</v>
      </c>
      <c r="H53" s="22">
        <f t="shared" si="0"/>
        <v>1282.64</v>
      </c>
      <c r="I53" s="28">
        <v>0</v>
      </c>
      <c r="J53" s="28">
        <v>0</v>
      </c>
      <c r="K53" s="28">
        <v>0</v>
      </c>
      <c r="L53" s="28">
        <v>0</v>
      </c>
      <c r="M53" s="23">
        <v>6</v>
      </c>
      <c r="N53" s="24">
        <v>1.56</v>
      </c>
      <c r="O53" s="23">
        <v>3</v>
      </c>
      <c r="P53" s="24">
        <v>1.91</v>
      </c>
      <c r="Q53" s="26">
        <v>666</v>
      </c>
      <c r="R53" s="27">
        <v>381.46</v>
      </c>
      <c r="S53" s="26">
        <v>58</v>
      </c>
      <c r="T53" s="12">
        <v>8.82</v>
      </c>
      <c r="U53" s="26">
        <v>717</v>
      </c>
      <c r="V53" s="27">
        <v>631.37</v>
      </c>
      <c r="W53" s="26">
        <v>79</v>
      </c>
      <c r="X53" s="27">
        <v>19.24</v>
      </c>
    </row>
    <row r="54" spans="1:24" ht="12">
      <c r="A54" s="20" t="s">
        <v>74</v>
      </c>
      <c r="B54" s="21">
        <v>625.39</v>
      </c>
      <c r="C54" s="21">
        <v>58</v>
      </c>
      <c r="D54" s="21">
        <v>1169.57</v>
      </c>
      <c r="E54" s="22">
        <v>1852.96</v>
      </c>
      <c r="F54" s="22" t="s">
        <v>27</v>
      </c>
      <c r="G54" s="21">
        <v>72.06</v>
      </c>
      <c r="H54" s="22">
        <f t="shared" si="0"/>
        <v>1925.02</v>
      </c>
      <c r="I54" s="23">
        <v>411</v>
      </c>
      <c r="J54" s="24">
        <v>571.32</v>
      </c>
      <c r="K54" s="23">
        <v>411</v>
      </c>
      <c r="L54" s="24">
        <v>571.32</v>
      </c>
      <c r="M54" s="23">
        <v>2</v>
      </c>
      <c r="N54" s="24">
        <v>0.65</v>
      </c>
      <c r="O54" s="23">
        <v>2</v>
      </c>
      <c r="P54" s="24">
        <v>2.62</v>
      </c>
      <c r="Q54" s="26">
        <v>8</v>
      </c>
      <c r="R54" s="27">
        <v>6.81</v>
      </c>
      <c r="S54" s="26">
        <v>223</v>
      </c>
      <c r="T54" s="27">
        <v>127.25</v>
      </c>
      <c r="U54" s="26">
        <v>818</v>
      </c>
      <c r="V54" s="30">
        <v>1028.11</v>
      </c>
      <c r="W54" s="26">
        <v>19</v>
      </c>
      <c r="X54" s="27">
        <v>5.87</v>
      </c>
    </row>
    <row r="55" spans="1:24" ht="12">
      <c r="A55" s="20" t="s">
        <v>75</v>
      </c>
      <c r="B55" s="21">
        <v>45.04</v>
      </c>
      <c r="C55" s="21">
        <v>60.77</v>
      </c>
      <c r="D55" s="22">
        <v>1033.6</v>
      </c>
      <c r="E55" s="22">
        <v>1139.41</v>
      </c>
      <c r="F55" s="21">
        <v>175.21</v>
      </c>
      <c r="G55" s="21">
        <v>207.04</v>
      </c>
      <c r="H55" s="22">
        <f t="shared" si="0"/>
        <v>1521.66</v>
      </c>
      <c r="I55" s="23">
        <v>1</v>
      </c>
      <c r="J55" s="24">
        <v>25</v>
      </c>
      <c r="K55" s="23">
        <v>1</v>
      </c>
      <c r="L55" s="24">
        <v>12</v>
      </c>
      <c r="M55" s="23">
        <v>13</v>
      </c>
      <c r="N55" s="24">
        <v>1.89</v>
      </c>
      <c r="O55" s="23">
        <v>1</v>
      </c>
      <c r="P55" s="24">
        <v>11</v>
      </c>
      <c r="Q55" s="26">
        <v>802</v>
      </c>
      <c r="R55" s="27">
        <v>621.47</v>
      </c>
      <c r="S55" s="26">
        <v>29</v>
      </c>
      <c r="T55" s="27">
        <v>22.22</v>
      </c>
      <c r="U55" s="26">
        <v>54</v>
      </c>
      <c r="V55" s="27">
        <v>40.72</v>
      </c>
      <c r="W55" s="26">
        <v>295</v>
      </c>
      <c r="X55" s="27">
        <v>126.6</v>
      </c>
    </row>
    <row r="56" spans="1:24" ht="12">
      <c r="A56" s="20" t="s">
        <v>76</v>
      </c>
      <c r="B56" s="21">
        <v>43.41</v>
      </c>
      <c r="C56" s="21">
        <v>6.02</v>
      </c>
      <c r="D56" s="21">
        <v>278.01</v>
      </c>
      <c r="E56" s="21">
        <v>327.44</v>
      </c>
      <c r="F56" s="21">
        <v>3.79</v>
      </c>
      <c r="G56" s="21">
        <v>60.44</v>
      </c>
      <c r="H56" s="22">
        <f t="shared" si="0"/>
        <v>391.67</v>
      </c>
      <c r="I56" s="23">
        <v>3</v>
      </c>
      <c r="J56" s="24">
        <v>42.43</v>
      </c>
      <c r="K56" s="23">
        <v>3</v>
      </c>
      <c r="L56" s="24">
        <v>42.43</v>
      </c>
      <c r="M56" s="23">
        <v>1</v>
      </c>
      <c r="N56" s="24">
        <v>0.59</v>
      </c>
      <c r="O56" s="28">
        <v>0</v>
      </c>
      <c r="P56" s="28">
        <v>0</v>
      </c>
      <c r="Q56" s="26">
        <v>129</v>
      </c>
      <c r="R56" s="27">
        <v>40.94</v>
      </c>
      <c r="S56" s="26">
        <v>37</v>
      </c>
      <c r="T56" s="27">
        <v>11.07</v>
      </c>
      <c r="U56" s="26">
        <v>306</v>
      </c>
      <c r="V56" s="27">
        <v>222.49</v>
      </c>
      <c r="W56" s="26">
        <v>18</v>
      </c>
      <c r="X56" s="27">
        <v>3.31</v>
      </c>
    </row>
    <row r="57" spans="1:24" ht="12">
      <c r="A57" s="20" t="s">
        <v>77</v>
      </c>
      <c r="B57" s="21">
        <v>2.92</v>
      </c>
      <c r="C57" s="21">
        <v>1.72</v>
      </c>
      <c r="D57" s="21">
        <v>309.23</v>
      </c>
      <c r="E57" s="21">
        <v>313.87</v>
      </c>
      <c r="F57" s="21">
        <v>7.26</v>
      </c>
      <c r="G57" s="21">
        <v>27.94</v>
      </c>
      <c r="H57" s="22">
        <f t="shared" si="0"/>
        <v>349.07</v>
      </c>
      <c r="I57" s="28">
        <v>0</v>
      </c>
      <c r="J57" s="28">
        <v>0</v>
      </c>
      <c r="K57" s="28">
        <v>0</v>
      </c>
      <c r="L57" s="28">
        <v>0</v>
      </c>
      <c r="M57" s="23">
        <v>20</v>
      </c>
      <c r="N57" s="24">
        <v>2.05</v>
      </c>
      <c r="O57" s="28">
        <v>0</v>
      </c>
      <c r="P57" s="28">
        <v>0</v>
      </c>
      <c r="Q57" s="26">
        <v>48</v>
      </c>
      <c r="R57" s="27">
        <v>24</v>
      </c>
      <c r="S57" s="26">
        <v>14</v>
      </c>
      <c r="T57" s="27">
        <v>2.75</v>
      </c>
      <c r="U57" s="26">
        <v>318</v>
      </c>
      <c r="V57" s="27">
        <v>279.85</v>
      </c>
      <c r="W57" s="26">
        <v>20</v>
      </c>
      <c r="X57" s="27">
        <v>2.08</v>
      </c>
    </row>
    <row r="58" spans="1:24" ht="12">
      <c r="A58" s="20" t="s">
        <v>78</v>
      </c>
      <c r="B58" s="21">
        <v>0.94</v>
      </c>
      <c r="C58" s="22" t="s">
        <v>27</v>
      </c>
      <c r="D58" s="21">
        <v>432.88</v>
      </c>
      <c r="E58" s="21">
        <v>433.82</v>
      </c>
      <c r="F58" s="21">
        <v>12.17</v>
      </c>
      <c r="G58" s="21">
        <v>89.91</v>
      </c>
      <c r="H58" s="22">
        <f t="shared" si="0"/>
        <v>535.9</v>
      </c>
      <c r="I58" s="28">
        <v>0</v>
      </c>
      <c r="J58" s="28">
        <v>0</v>
      </c>
      <c r="K58" s="28">
        <v>0</v>
      </c>
      <c r="L58" s="28">
        <v>0</v>
      </c>
      <c r="M58" s="23">
        <v>2</v>
      </c>
      <c r="N58" s="24">
        <v>0.36</v>
      </c>
      <c r="O58" s="28">
        <v>0</v>
      </c>
      <c r="P58" s="28">
        <v>0</v>
      </c>
      <c r="Q58" s="26">
        <v>274</v>
      </c>
      <c r="R58" s="27">
        <v>238.9</v>
      </c>
      <c r="S58" s="26">
        <v>17</v>
      </c>
      <c r="T58" s="27">
        <v>2.02</v>
      </c>
      <c r="U58" s="26">
        <v>198</v>
      </c>
      <c r="V58" s="27">
        <v>160.39</v>
      </c>
      <c r="W58" s="26">
        <v>121</v>
      </c>
      <c r="X58" s="27">
        <v>29.39</v>
      </c>
    </row>
    <row r="59" spans="1:24" ht="12">
      <c r="A59" s="20" t="s">
        <v>79</v>
      </c>
      <c r="B59" s="21">
        <v>6411.12</v>
      </c>
      <c r="C59" s="22">
        <v>2614.51</v>
      </c>
      <c r="D59" s="21">
        <v>524.93</v>
      </c>
      <c r="E59" s="21">
        <v>9550.56</v>
      </c>
      <c r="F59" s="21">
        <v>2561.78</v>
      </c>
      <c r="G59" s="21">
        <v>292.71</v>
      </c>
      <c r="H59" s="22">
        <f t="shared" si="0"/>
        <v>12405.05</v>
      </c>
      <c r="I59" s="23">
        <v>893</v>
      </c>
      <c r="J59" s="21">
        <v>5053.95</v>
      </c>
      <c r="K59" s="23">
        <v>888</v>
      </c>
      <c r="L59" s="21">
        <v>4996.35</v>
      </c>
      <c r="M59" s="23">
        <v>19</v>
      </c>
      <c r="N59" s="24">
        <v>13.64</v>
      </c>
      <c r="O59" s="23">
        <v>51</v>
      </c>
      <c r="P59" s="24">
        <v>706.87</v>
      </c>
      <c r="Q59" s="26">
        <v>140</v>
      </c>
      <c r="R59" s="27">
        <v>114.72</v>
      </c>
      <c r="S59" s="26">
        <v>117</v>
      </c>
      <c r="T59" s="27">
        <v>110.8</v>
      </c>
      <c r="U59" s="26">
        <v>22</v>
      </c>
      <c r="V59" s="27">
        <v>28.17</v>
      </c>
      <c r="W59" s="26">
        <v>160</v>
      </c>
      <c r="X59" s="27">
        <v>270.84</v>
      </c>
    </row>
    <row r="60" spans="1:24" ht="12">
      <c r="A60" s="20" t="s">
        <v>80</v>
      </c>
      <c r="B60" s="21">
        <v>3.62</v>
      </c>
      <c r="C60" s="21">
        <v>74.29</v>
      </c>
      <c r="D60" s="21">
        <v>702.73</v>
      </c>
      <c r="E60" s="21">
        <v>780.64</v>
      </c>
      <c r="F60" s="21">
        <v>555.89</v>
      </c>
      <c r="G60" s="21">
        <v>3398.74</v>
      </c>
      <c r="H60" s="22">
        <f t="shared" si="0"/>
        <v>4735.2699999999995</v>
      </c>
      <c r="I60" s="28">
        <v>0</v>
      </c>
      <c r="J60" s="28">
        <v>0</v>
      </c>
      <c r="K60" s="28">
        <v>0</v>
      </c>
      <c r="L60" s="28">
        <v>0</v>
      </c>
      <c r="M60" s="23">
        <v>1</v>
      </c>
      <c r="N60" s="24">
        <v>0.3</v>
      </c>
      <c r="O60" s="23">
        <v>1</v>
      </c>
      <c r="P60" s="24">
        <v>0.5</v>
      </c>
      <c r="Q60" s="26">
        <v>517</v>
      </c>
      <c r="R60" s="27">
        <v>390.94</v>
      </c>
      <c r="S60" s="26">
        <v>36</v>
      </c>
      <c r="T60" s="27">
        <v>21.88</v>
      </c>
      <c r="U60" s="26">
        <v>74</v>
      </c>
      <c r="V60" s="27">
        <v>96.94</v>
      </c>
      <c r="W60" s="26">
        <v>276</v>
      </c>
      <c r="X60" s="27">
        <v>167.96</v>
      </c>
    </row>
    <row r="61" spans="1:24" ht="15.75" customHeight="1">
      <c r="A61" s="39" t="s">
        <v>90</v>
      </c>
      <c r="B61" s="33">
        <f aca="true" t="shared" si="1" ref="B61:H61">SUM(B4:B60)</f>
        <v>105701.89999999998</v>
      </c>
      <c r="C61" s="33">
        <f t="shared" si="1"/>
        <v>23639.070000000007</v>
      </c>
      <c r="D61" s="33">
        <f t="shared" si="1"/>
        <v>78804.32999999999</v>
      </c>
      <c r="E61" s="33">
        <f t="shared" si="1"/>
        <v>208165.3</v>
      </c>
      <c r="F61" s="33">
        <f t="shared" si="1"/>
        <v>30726.21</v>
      </c>
      <c r="G61" s="33">
        <f t="shared" si="1"/>
        <v>21791.01999999999</v>
      </c>
      <c r="H61" s="33">
        <f t="shared" si="1"/>
        <v>260682.53</v>
      </c>
      <c r="I61" s="40">
        <f aca="true" t="shared" si="2" ref="I61:P61">SUM(I4:I60)</f>
        <v>19920</v>
      </c>
      <c r="J61" s="33">
        <f t="shared" si="2"/>
        <v>82204.16</v>
      </c>
      <c r="K61" s="40">
        <f t="shared" si="2"/>
        <v>19778</v>
      </c>
      <c r="L61" s="33">
        <f t="shared" si="2"/>
        <v>80651.65000000001</v>
      </c>
      <c r="M61" s="40">
        <f t="shared" si="2"/>
        <v>1574</v>
      </c>
      <c r="N61" s="33">
        <f t="shared" si="2"/>
        <v>1952.9399999999994</v>
      </c>
      <c r="O61" s="40">
        <f t="shared" si="2"/>
        <v>1609</v>
      </c>
      <c r="P61" s="33">
        <f t="shared" si="2"/>
        <v>5368.21</v>
      </c>
      <c r="Q61" s="41">
        <f>SUM(Q4:Q60)</f>
        <v>17782</v>
      </c>
      <c r="R61" s="34">
        <f aca="true" t="shared" si="3" ref="R61:X61">SUM(R4:R60)</f>
        <v>13256.459999999997</v>
      </c>
      <c r="S61" s="41">
        <f t="shared" si="3"/>
        <v>18124</v>
      </c>
      <c r="T61" s="34">
        <f t="shared" si="3"/>
        <v>11464.869999999995</v>
      </c>
      <c r="U61" s="41">
        <f t="shared" si="3"/>
        <v>26511</v>
      </c>
      <c r="V61" s="34">
        <f t="shared" si="3"/>
        <v>42412.299999999996</v>
      </c>
      <c r="W61" s="41">
        <f t="shared" si="3"/>
        <v>12759</v>
      </c>
      <c r="X61" s="34">
        <f t="shared" si="3"/>
        <v>10810.21</v>
      </c>
    </row>
  </sheetData>
  <sheetProtection password="CA99" sheet="1" objects="1" scenarios="1" selectLockedCells="1"/>
  <mergeCells count="10">
    <mergeCell ref="I1:L1"/>
    <mergeCell ref="M2:N2"/>
    <mergeCell ref="O2:P2"/>
    <mergeCell ref="I2:J2"/>
    <mergeCell ref="B2:E2"/>
    <mergeCell ref="W2:X2"/>
    <mergeCell ref="K2:L2"/>
    <mergeCell ref="Q2:R2"/>
    <mergeCell ref="S2:T2"/>
    <mergeCell ref="U2:V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0"/>
  <sheetViews>
    <sheetView workbookViewId="0" topLeftCell="A1">
      <pane xSplit="1" ySplit="1" topLeftCell="B11" activePane="bottomRight" state="frozen"/>
      <selection pane="topLeft" activeCell="A1" sqref="A1"/>
      <selection pane="topRight" activeCell="B1" sqref="B1"/>
      <selection pane="bottomLeft" activeCell="A2" sqref="A2"/>
      <selection pane="bottomRight" activeCell="U1" sqref="U1"/>
    </sheetView>
  </sheetViews>
  <sheetFormatPr defaultColWidth="9.140625" defaultRowHeight="12.75"/>
  <cols>
    <col min="1" max="1" width="12.28125" style="10" customWidth="1"/>
    <col min="2" max="16384" width="9.140625" style="10" customWidth="1"/>
  </cols>
  <sheetData>
    <row r="1" spans="1:19" ht="21">
      <c r="A1" s="43" t="s">
        <v>111</v>
      </c>
      <c r="B1" s="43" t="s">
        <v>170</v>
      </c>
      <c r="C1" s="44" t="s">
        <v>171</v>
      </c>
      <c r="D1" s="45" t="s">
        <v>97</v>
      </c>
      <c r="E1" s="45" t="s">
        <v>98</v>
      </c>
      <c r="F1" s="45" t="s">
        <v>99</v>
      </c>
      <c r="G1" s="45" t="s">
        <v>17</v>
      </c>
      <c r="H1" s="45" t="s">
        <v>100</v>
      </c>
      <c r="I1" s="45" t="s">
        <v>101</v>
      </c>
      <c r="J1" s="45" t="s">
        <v>102</v>
      </c>
      <c r="K1" s="45" t="s">
        <v>103</v>
      </c>
      <c r="L1" s="45" t="s">
        <v>104</v>
      </c>
      <c r="M1" s="11" t="s">
        <v>105</v>
      </c>
      <c r="N1" s="45" t="s">
        <v>17</v>
      </c>
      <c r="O1" s="45" t="s">
        <v>106</v>
      </c>
      <c r="P1" s="45" t="s">
        <v>107</v>
      </c>
      <c r="Q1" s="45" t="s">
        <v>108</v>
      </c>
      <c r="R1" s="45" t="s">
        <v>109</v>
      </c>
      <c r="S1" s="45" t="s">
        <v>110</v>
      </c>
    </row>
    <row r="2" spans="1:19" ht="12.75">
      <c r="A2" s="11" t="s">
        <v>112</v>
      </c>
      <c r="B2" s="11"/>
      <c r="C2" s="45">
        <v>170</v>
      </c>
      <c r="D2" s="45"/>
      <c r="E2" s="45"/>
      <c r="F2" s="45"/>
      <c r="G2" s="45">
        <v>6.68</v>
      </c>
      <c r="H2" s="45">
        <f>SUM(D2:G2)</f>
        <v>6.68</v>
      </c>
      <c r="I2" s="45">
        <v>3.24</v>
      </c>
      <c r="J2" s="45">
        <v>12.97</v>
      </c>
      <c r="K2" s="45"/>
      <c r="L2" s="45">
        <v>28.76</v>
      </c>
      <c r="M2" s="11">
        <v>3.11</v>
      </c>
      <c r="N2" s="45"/>
      <c r="O2" s="45">
        <f>SUM(J2:N2)</f>
        <v>44.84</v>
      </c>
      <c r="P2" s="45">
        <f>H2+I2+O2</f>
        <v>54.760000000000005</v>
      </c>
      <c r="Q2" s="45">
        <v>0.53</v>
      </c>
      <c r="R2" s="45">
        <v>11.28</v>
      </c>
      <c r="S2" s="45">
        <f>SUM(P2:R2)</f>
        <v>66.57000000000001</v>
      </c>
    </row>
    <row r="3" spans="1:19" ht="12.75">
      <c r="A3" s="11" t="s">
        <v>113</v>
      </c>
      <c r="B3" s="11"/>
      <c r="C3" s="45">
        <v>865</v>
      </c>
      <c r="D3" s="45">
        <v>148.79</v>
      </c>
      <c r="E3" s="45"/>
      <c r="F3" s="45"/>
      <c r="G3" s="45">
        <v>0.3</v>
      </c>
      <c r="H3" s="45">
        <f>SUM(D3:G3)</f>
        <v>149.09</v>
      </c>
      <c r="I3" s="45">
        <v>2</v>
      </c>
      <c r="J3" s="45">
        <v>0.81</v>
      </c>
      <c r="K3" s="45">
        <v>8.95</v>
      </c>
      <c r="L3" s="45">
        <v>187.6</v>
      </c>
      <c r="M3" s="11">
        <v>8.21</v>
      </c>
      <c r="N3" s="45">
        <v>0.46</v>
      </c>
      <c r="O3" s="45">
        <f aca="true" t="shared" si="0" ref="O3:O59">SUM(J3:N3)</f>
        <v>206.03</v>
      </c>
      <c r="P3" s="45">
        <f aca="true" t="shared" si="1" ref="P3:P59">H3+I3+O3</f>
        <v>357.12</v>
      </c>
      <c r="Q3" s="45">
        <v>6.08</v>
      </c>
      <c r="R3" s="45">
        <v>24.87</v>
      </c>
      <c r="S3" s="45">
        <f aca="true" t="shared" si="2" ref="S3:S59">SUM(P3:R3)</f>
        <v>388.07</v>
      </c>
    </row>
    <row r="4" spans="1:19" ht="12.75">
      <c r="A4" s="11" t="s">
        <v>114</v>
      </c>
      <c r="B4" s="11"/>
      <c r="C4" s="45">
        <v>845</v>
      </c>
      <c r="D4" s="45">
        <v>22.22</v>
      </c>
      <c r="E4" s="45"/>
      <c r="F4" s="45"/>
      <c r="G4" s="45">
        <v>1.86</v>
      </c>
      <c r="H4" s="45">
        <f>SUM(D4:G4)</f>
        <v>24.08</v>
      </c>
      <c r="I4" s="45">
        <v>10.25</v>
      </c>
      <c r="J4" s="45">
        <v>8.15</v>
      </c>
      <c r="K4" s="45">
        <v>8.52</v>
      </c>
      <c r="L4" s="45">
        <v>353.24</v>
      </c>
      <c r="M4" s="11">
        <v>4.93</v>
      </c>
      <c r="N4" s="45"/>
      <c r="O4" s="45">
        <f t="shared" si="0"/>
        <v>374.84000000000003</v>
      </c>
      <c r="P4" s="45">
        <f t="shared" si="1"/>
        <v>409.17</v>
      </c>
      <c r="Q4" s="45">
        <v>2.44</v>
      </c>
      <c r="R4" s="45">
        <v>39.58</v>
      </c>
      <c r="S4" s="45">
        <f t="shared" si="2"/>
        <v>451.19</v>
      </c>
    </row>
    <row r="5" spans="1:19" ht="12.75">
      <c r="A5" s="11" t="s">
        <v>115</v>
      </c>
      <c r="B5" s="11"/>
      <c r="C5" s="45">
        <v>1427</v>
      </c>
      <c r="D5" s="45">
        <v>24.09</v>
      </c>
      <c r="E5" s="45">
        <v>6.1</v>
      </c>
      <c r="F5" s="45"/>
      <c r="G5" s="45">
        <v>13.02</v>
      </c>
      <c r="H5" s="45">
        <f aca="true" t="shared" si="3" ref="H5:H59">SUM(D5:G5)</f>
        <v>43.209999999999994</v>
      </c>
      <c r="I5" s="45"/>
      <c r="J5" s="45">
        <v>66.26</v>
      </c>
      <c r="K5" s="45">
        <v>2.48</v>
      </c>
      <c r="L5" s="45">
        <v>170.19</v>
      </c>
      <c r="M5" s="11">
        <v>7.55</v>
      </c>
      <c r="N5" s="45"/>
      <c r="O5" s="45">
        <f t="shared" si="0"/>
        <v>246.48000000000002</v>
      </c>
      <c r="P5" s="45">
        <f t="shared" si="1"/>
        <v>289.69</v>
      </c>
      <c r="Q5" s="45">
        <v>0.6</v>
      </c>
      <c r="R5" s="45">
        <v>73.17</v>
      </c>
      <c r="S5" s="45">
        <f t="shared" si="2"/>
        <v>363.46000000000004</v>
      </c>
    </row>
    <row r="6" spans="1:19" ht="12.75">
      <c r="A6" s="11" t="s">
        <v>116</v>
      </c>
      <c r="B6" s="11"/>
      <c r="C6" s="45">
        <v>3996</v>
      </c>
      <c r="D6" s="45">
        <v>261.85</v>
      </c>
      <c r="E6" s="45">
        <v>4.05</v>
      </c>
      <c r="F6" s="45"/>
      <c r="G6" s="45">
        <v>16.85</v>
      </c>
      <c r="H6" s="45">
        <f>SUM(D6:G6)</f>
        <v>282.75000000000006</v>
      </c>
      <c r="I6" s="45">
        <v>54.24</v>
      </c>
      <c r="J6" s="45">
        <v>134.14</v>
      </c>
      <c r="K6" s="45">
        <v>38.02</v>
      </c>
      <c r="L6" s="45">
        <v>1769.96</v>
      </c>
      <c r="M6" s="11">
        <v>28.47</v>
      </c>
      <c r="N6" s="45">
        <v>1.67</v>
      </c>
      <c r="O6" s="45">
        <f t="shared" si="0"/>
        <v>1972.2600000000002</v>
      </c>
      <c r="P6" s="45">
        <f t="shared" si="1"/>
        <v>2309.2500000000005</v>
      </c>
      <c r="Q6" s="45">
        <v>186.86</v>
      </c>
      <c r="R6" s="45">
        <v>192</v>
      </c>
      <c r="S6" s="45">
        <f t="shared" si="2"/>
        <v>2688.1100000000006</v>
      </c>
    </row>
    <row r="7" spans="1:19" ht="12.75">
      <c r="A7" s="11" t="s">
        <v>117</v>
      </c>
      <c r="B7" s="11" t="s">
        <v>172</v>
      </c>
      <c r="C7" s="45">
        <v>8251</v>
      </c>
      <c r="D7" s="45">
        <v>298.59</v>
      </c>
      <c r="E7" s="45">
        <v>97.04</v>
      </c>
      <c r="F7" s="45">
        <v>6.04</v>
      </c>
      <c r="G7" s="45">
        <v>52.04</v>
      </c>
      <c r="H7" s="45">
        <f t="shared" si="3"/>
        <v>453.71000000000004</v>
      </c>
      <c r="I7" s="45">
        <v>2378.83</v>
      </c>
      <c r="J7" s="45">
        <v>46.98</v>
      </c>
      <c r="K7" s="45">
        <v>510.36</v>
      </c>
      <c r="L7" s="45">
        <v>642.56</v>
      </c>
      <c r="M7" s="11">
        <v>345.52</v>
      </c>
      <c r="N7" s="45">
        <v>14.58</v>
      </c>
      <c r="O7" s="45">
        <f t="shared" si="0"/>
        <v>1560</v>
      </c>
      <c r="P7" s="45">
        <f t="shared" si="1"/>
        <v>4392.54</v>
      </c>
      <c r="Q7" s="45">
        <v>412.49</v>
      </c>
      <c r="R7" s="45">
        <v>927.17</v>
      </c>
      <c r="S7" s="45">
        <f t="shared" si="2"/>
        <v>5732.2</v>
      </c>
    </row>
    <row r="8" spans="1:19" ht="12.75">
      <c r="A8" s="11" t="s">
        <v>118</v>
      </c>
      <c r="B8" s="11" t="s">
        <v>172</v>
      </c>
      <c r="C8" s="45">
        <v>16449</v>
      </c>
      <c r="D8" s="45">
        <v>1402.52</v>
      </c>
      <c r="E8" s="45">
        <v>46.11</v>
      </c>
      <c r="F8" s="45">
        <v>234.53</v>
      </c>
      <c r="G8" s="45">
        <v>430.23</v>
      </c>
      <c r="H8" s="45">
        <f t="shared" si="3"/>
        <v>2113.39</v>
      </c>
      <c r="I8" s="45">
        <v>487.6</v>
      </c>
      <c r="J8" s="45">
        <v>161.09</v>
      </c>
      <c r="K8" s="45">
        <v>621.15</v>
      </c>
      <c r="L8" s="45">
        <v>2635.04</v>
      </c>
      <c r="M8" s="11">
        <v>561.99</v>
      </c>
      <c r="N8" s="45">
        <v>23.96</v>
      </c>
      <c r="O8" s="45">
        <f t="shared" si="0"/>
        <v>4003.2299999999996</v>
      </c>
      <c r="P8" s="45">
        <f t="shared" si="1"/>
        <v>6604.219999999999</v>
      </c>
      <c r="Q8" s="45">
        <v>93</v>
      </c>
      <c r="R8" s="45">
        <v>883.33</v>
      </c>
      <c r="S8" s="45">
        <f t="shared" si="2"/>
        <v>7580.549999999999</v>
      </c>
    </row>
    <row r="9" spans="1:19" ht="12.75">
      <c r="A9" s="11" t="s">
        <v>119</v>
      </c>
      <c r="B9" s="11" t="s">
        <v>172</v>
      </c>
      <c r="C9" s="45">
        <v>7066</v>
      </c>
      <c r="D9" s="45">
        <v>203.63</v>
      </c>
      <c r="E9" s="45">
        <v>25.39</v>
      </c>
      <c r="F9" s="45"/>
      <c r="G9" s="45">
        <v>116.94</v>
      </c>
      <c r="H9" s="45">
        <f t="shared" si="3"/>
        <v>345.96</v>
      </c>
      <c r="I9" s="45">
        <v>214.77</v>
      </c>
      <c r="J9" s="45">
        <v>212.37</v>
      </c>
      <c r="K9" s="45">
        <v>454.11</v>
      </c>
      <c r="L9" s="45">
        <v>689.75</v>
      </c>
      <c r="M9" s="45">
        <v>295.86</v>
      </c>
      <c r="N9" s="11">
        <v>48.83</v>
      </c>
      <c r="O9" s="45">
        <f t="shared" si="0"/>
        <v>1700.92</v>
      </c>
      <c r="P9" s="45">
        <f t="shared" si="1"/>
        <v>2261.65</v>
      </c>
      <c r="Q9" s="45">
        <v>333.03</v>
      </c>
      <c r="R9" s="45">
        <v>282.73</v>
      </c>
      <c r="S9" s="45">
        <f t="shared" si="2"/>
        <v>2877.4100000000003</v>
      </c>
    </row>
    <row r="10" spans="1:19" ht="12.75">
      <c r="A10" s="11" t="s">
        <v>120</v>
      </c>
      <c r="B10" s="11" t="s">
        <v>172</v>
      </c>
      <c r="C10" s="45">
        <v>25001</v>
      </c>
      <c r="D10" s="45">
        <v>1338.19</v>
      </c>
      <c r="E10" s="45">
        <v>43.01</v>
      </c>
      <c r="F10" s="45">
        <v>475.63</v>
      </c>
      <c r="G10" s="45">
        <v>736.87</v>
      </c>
      <c r="H10" s="45">
        <f t="shared" si="3"/>
        <v>2593.7</v>
      </c>
      <c r="I10" s="45">
        <v>3352.49</v>
      </c>
      <c r="J10" s="45">
        <v>158.71</v>
      </c>
      <c r="K10" s="45">
        <v>484.31</v>
      </c>
      <c r="L10" s="45">
        <v>70.77</v>
      </c>
      <c r="M10" s="11">
        <v>2343.71</v>
      </c>
      <c r="N10" s="45">
        <v>15.83</v>
      </c>
      <c r="O10" s="45">
        <f t="shared" si="0"/>
        <v>3073.33</v>
      </c>
      <c r="P10" s="45">
        <f t="shared" si="1"/>
        <v>9019.52</v>
      </c>
      <c r="Q10" s="45">
        <v>8132.67</v>
      </c>
      <c r="R10" s="45">
        <v>659.46</v>
      </c>
      <c r="S10" s="45">
        <f t="shared" si="2"/>
        <v>17811.65</v>
      </c>
    </row>
    <row r="11" spans="1:19" ht="12.75">
      <c r="A11" s="11" t="s">
        <v>121</v>
      </c>
      <c r="B11" s="11" t="s">
        <v>172</v>
      </c>
      <c r="C11" s="45">
        <v>2630</v>
      </c>
      <c r="D11" s="45"/>
      <c r="E11" s="45"/>
      <c r="F11" s="45"/>
      <c r="G11" s="45">
        <v>87.4</v>
      </c>
      <c r="H11" s="45">
        <f t="shared" si="3"/>
        <v>87.4</v>
      </c>
      <c r="I11" s="45">
        <v>137.21</v>
      </c>
      <c r="J11" s="45">
        <v>37.12</v>
      </c>
      <c r="K11" s="45">
        <v>226.5</v>
      </c>
      <c r="L11" s="45">
        <v>401.36</v>
      </c>
      <c r="M11" s="11">
        <v>82.71</v>
      </c>
      <c r="N11" s="45"/>
      <c r="O11" s="45">
        <f t="shared" si="0"/>
        <v>747.69</v>
      </c>
      <c r="P11" s="45">
        <f t="shared" si="1"/>
        <v>972.3000000000001</v>
      </c>
      <c r="Q11" s="45">
        <v>6.29</v>
      </c>
      <c r="R11" s="45">
        <v>159.83</v>
      </c>
      <c r="S11" s="45">
        <f t="shared" si="2"/>
        <v>1138.42</v>
      </c>
    </row>
    <row r="12" spans="1:19" ht="12.75">
      <c r="A12" s="11" t="s">
        <v>122</v>
      </c>
      <c r="B12" s="11"/>
      <c r="C12" s="45">
        <v>38277</v>
      </c>
      <c r="D12" s="45">
        <v>12179.84</v>
      </c>
      <c r="E12" s="45">
        <v>907.21</v>
      </c>
      <c r="F12" s="45">
        <v>791.41</v>
      </c>
      <c r="G12" s="45">
        <v>3733.54</v>
      </c>
      <c r="H12" s="45">
        <f t="shared" si="3"/>
        <v>17612</v>
      </c>
      <c r="I12" s="45">
        <v>2813.56</v>
      </c>
      <c r="J12" s="45">
        <v>1804.19</v>
      </c>
      <c r="K12" s="45">
        <v>1277.48</v>
      </c>
      <c r="L12" s="45">
        <v>1446.85</v>
      </c>
      <c r="M12" s="11">
        <v>472.19</v>
      </c>
      <c r="N12" s="45">
        <v>5.43</v>
      </c>
      <c r="O12" s="45">
        <f t="shared" si="0"/>
        <v>5006.14</v>
      </c>
      <c r="P12" s="45">
        <f t="shared" si="1"/>
        <v>25431.7</v>
      </c>
      <c r="Q12" s="45">
        <v>5204.21</v>
      </c>
      <c r="R12" s="45">
        <v>1918.25</v>
      </c>
      <c r="S12" s="45">
        <f t="shared" si="2"/>
        <v>32554.16</v>
      </c>
    </row>
    <row r="13" spans="1:19" ht="21">
      <c r="A13" s="11" t="s">
        <v>123</v>
      </c>
      <c r="B13" s="11"/>
      <c r="C13" s="45">
        <v>638</v>
      </c>
      <c r="D13" s="45"/>
      <c r="E13" s="45">
        <v>0.69</v>
      </c>
      <c r="F13" s="45"/>
      <c r="G13" s="45">
        <v>0.72</v>
      </c>
      <c r="H13" s="45">
        <f t="shared" si="3"/>
        <v>1.41</v>
      </c>
      <c r="I13" s="45"/>
      <c r="J13" s="45">
        <v>19.33</v>
      </c>
      <c r="K13" s="45">
        <v>68.95</v>
      </c>
      <c r="L13" s="45">
        <v>17.56</v>
      </c>
      <c r="M13" s="11">
        <v>5.5</v>
      </c>
      <c r="N13" s="45">
        <v>0.3</v>
      </c>
      <c r="O13" s="45">
        <f t="shared" si="0"/>
        <v>111.64</v>
      </c>
      <c r="P13" s="45">
        <f t="shared" si="1"/>
        <v>113.05</v>
      </c>
      <c r="Q13" s="45">
        <v>0.8</v>
      </c>
      <c r="R13" s="45">
        <v>63.99</v>
      </c>
      <c r="S13" s="45">
        <f t="shared" si="2"/>
        <v>177.84</v>
      </c>
    </row>
    <row r="14" spans="1:19" ht="12.75">
      <c r="A14" s="11" t="s">
        <v>124</v>
      </c>
      <c r="B14" s="11"/>
      <c r="C14" s="45">
        <v>10228</v>
      </c>
      <c r="D14" s="45">
        <v>4428.2</v>
      </c>
      <c r="E14" s="45">
        <v>34.32</v>
      </c>
      <c r="F14" s="45">
        <v>298.33</v>
      </c>
      <c r="G14" s="45">
        <v>3729.19</v>
      </c>
      <c r="H14" s="45">
        <f t="shared" si="3"/>
        <v>8490.039999999999</v>
      </c>
      <c r="I14" s="45">
        <v>440.9</v>
      </c>
      <c r="J14" s="45">
        <v>1.02</v>
      </c>
      <c r="K14" s="45">
        <v>94.8</v>
      </c>
      <c r="L14" s="45">
        <v>148.69</v>
      </c>
      <c r="M14" s="11">
        <v>17.32</v>
      </c>
      <c r="N14" s="45">
        <v>0.03</v>
      </c>
      <c r="O14" s="45">
        <f t="shared" si="0"/>
        <v>261.85999999999996</v>
      </c>
      <c r="P14" s="45">
        <f t="shared" si="1"/>
        <v>9192.8</v>
      </c>
      <c r="Q14" s="45">
        <v>1</v>
      </c>
      <c r="R14" s="45">
        <v>152.66</v>
      </c>
      <c r="S14" s="45">
        <f t="shared" si="2"/>
        <v>9346.46</v>
      </c>
    </row>
    <row r="15" spans="1:19" ht="21">
      <c r="A15" s="11" t="s">
        <v>125</v>
      </c>
      <c r="B15" s="11" t="s">
        <v>172</v>
      </c>
      <c r="C15" s="45">
        <v>12036</v>
      </c>
      <c r="D15" s="45">
        <v>38.41</v>
      </c>
      <c r="E15" s="45">
        <v>25.55</v>
      </c>
      <c r="F15" s="45">
        <v>16.64</v>
      </c>
      <c r="G15" s="45">
        <v>4.06</v>
      </c>
      <c r="H15" s="45">
        <f t="shared" si="3"/>
        <v>84.66</v>
      </c>
      <c r="I15" s="45">
        <v>1091.93</v>
      </c>
      <c r="J15" s="45">
        <v>575.14</v>
      </c>
      <c r="K15" s="45">
        <v>361.39</v>
      </c>
      <c r="L15" s="45">
        <v>317.74</v>
      </c>
      <c r="M15" s="11">
        <v>598.76</v>
      </c>
      <c r="N15" s="45">
        <v>5.7</v>
      </c>
      <c r="O15" s="45">
        <f t="shared" si="0"/>
        <v>1858.73</v>
      </c>
      <c r="P15" s="45">
        <f t="shared" si="1"/>
        <v>3035.32</v>
      </c>
      <c r="Q15" s="45">
        <v>1403.8</v>
      </c>
      <c r="R15" s="45">
        <v>2835.18</v>
      </c>
      <c r="S15" s="45">
        <f t="shared" si="2"/>
        <v>7274.299999999999</v>
      </c>
    </row>
    <row r="16" spans="1:19" ht="12.75">
      <c r="A16" s="11" t="s">
        <v>126</v>
      </c>
      <c r="B16" s="11"/>
      <c r="C16" s="45">
        <v>18093</v>
      </c>
      <c r="D16" s="45">
        <v>3562.86</v>
      </c>
      <c r="E16" s="45">
        <v>428.77</v>
      </c>
      <c r="F16" s="45">
        <v>607.54</v>
      </c>
      <c r="G16" s="45">
        <v>1381.58</v>
      </c>
      <c r="H16" s="45">
        <f t="shared" si="3"/>
        <v>5980.75</v>
      </c>
      <c r="I16" s="45">
        <v>320.36</v>
      </c>
      <c r="J16" s="45">
        <v>116.53</v>
      </c>
      <c r="K16" s="45">
        <v>103.62</v>
      </c>
      <c r="L16" s="45">
        <v>2804.61</v>
      </c>
      <c r="M16" s="11">
        <v>111.76</v>
      </c>
      <c r="N16" s="45">
        <v>1</v>
      </c>
      <c r="O16" s="45">
        <f t="shared" si="0"/>
        <v>3137.5200000000004</v>
      </c>
      <c r="P16" s="45">
        <f t="shared" si="1"/>
        <v>9438.630000000001</v>
      </c>
      <c r="Q16" s="45">
        <v>3.85</v>
      </c>
      <c r="R16" s="45">
        <v>858.66</v>
      </c>
      <c r="S16" s="45">
        <f t="shared" si="2"/>
        <v>10301.140000000001</v>
      </c>
    </row>
    <row r="17" spans="1:19" ht="21">
      <c r="A17" s="11" t="s">
        <v>127</v>
      </c>
      <c r="B17" s="11"/>
      <c r="C17" s="45">
        <v>1205</v>
      </c>
      <c r="D17" s="45"/>
      <c r="E17" s="45">
        <v>2.82</v>
      </c>
      <c r="F17" s="45"/>
      <c r="G17" s="45">
        <v>51.24</v>
      </c>
      <c r="H17" s="45">
        <f t="shared" si="3"/>
        <v>54.06</v>
      </c>
      <c r="I17" s="45">
        <v>3.97</v>
      </c>
      <c r="J17" s="45">
        <v>8.88</v>
      </c>
      <c r="K17" s="45">
        <v>12.94</v>
      </c>
      <c r="L17" s="45">
        <v>389.32</v>
      </c>
      <c r="M17" s="11">
        <v>9.08</v>
      </c>
      <c r="N17" s="45">
        <v>0.6</v>
      </c>
      <c r="O17" s="45">
        <f t="shared" si="0"/>
        <v>420.82</v>
      </c>
      <c r="P17" s="45">
        <f t="shared" si="1"/>
        <v>478.85</v>
      </c>
      <c r="Q17" s="45">
        <v>4.04</v>
      </c>
      <c r="R17" s="45">
        <v>29.84</v>
      </c>
      <c r="S17" s="45">
        <f t="shared" si="2"/>
        <v>512.73</v>
      </c>
    </row>
    <row r="18" spans="1:19" ht="12.75">
      <c r="A18" s="11" t="s">
        <v>128</v>
      </c>
      <c r="B18" s="11"/>
      <c r="C18" s="45">
        <v>2748</v>
      </c>
      <c r="D18" s="45">
        <v>120</v>
      </c>
      <c r="E18" s="45">
        <v>9.67</v>
      </c>
      <c r="F18" s="45"/>
      <c r="G18" s="45">
        <v>39.86</v>
      </c>
      <c r="H18" s="45">
        <f t="shared" si="3"/>
        <v>169.52999999999997</v>
      </c>
      <c r="I18" s="45">
        <v>29.4</v>
      </c>
      <c r="J18" s="45">
        <v>173.3</v>
      </c>
      <c r="K18" s="45">
        <v>15.36</v>
      </c>
      <c r="L18" s="45">
        <v>1481.5</v>
      </c>
      <c r="M18" s="11">
        <v>156.8</v>
      </c>
      <c r="N18" s="45">
        <v>11.96</v>
      </c>
      <c r="O18" s="45">
        <v>1838.92</v>
      </c>
      <c r="P18" s="45">
        <f t="shared" si="1"/>
        <v>2037.8500000000001</v>
      </c>
      <c r="Q18" s="45">
        <v>29.4</v>
      </c>
      <c r="R18" s="45">
        <v>268.43</v>
      </c>
      <c r="S18" s="45">
        <f t="shared" si="2"/>
        <v>2335.68</v>
      </c>
    </row>
    <row r="19" spans="1:19" ht="12.75">
      <c r="A19" s="11" t="s">
        <v>129</v>
      </c>
      <c r="B19" s="11"/>
      <c r="C19" s="45">
        <v>3095</v>
      </c>
      <c r="D19" s="45">
        <v>616.1</v>
      </c>
      <c r="E19" s="45">
        <v>28.34</v>
      </c>
      <c r="F19" s="45">
        <v>8.87</v>
      </c>
      <c r="G19" s="45">
        <v>214.56</v>
      </c>
      <c r="H19" s="45">
        <f t="shared" si="3"/>
        <v>867.8700000000001</v>
      </c>
      <c r="I19" s="45">
        <v>7.4</v>
      </c>
      <c r="J19" s="45">
        <v>26.3</v>
      </c>
      <c r="K19" s="45">
        <v>43.69</v>
      </c>
      <c r="L19" s="45">
        <v>354.52</v>
      </c>
      <c r="M19" s="11">
        <v>9.77</v>
      </c>
      <c r="N19" s="45">
        <v>0.15</v>
      </c>
      <c r="O19" s="45">
        <f t="shared" si="0"/>
        <v>434.42999999999995</v>
      </c>
      <c r="P19" s="45">
        <f t="shared" si="1"/>
        <v>1309.7</v>
      </c>
      <c r="Q19" s="45">
        <v>13.05</v>
      </c>
      <c r="R19" s="45">
        <v>58.12</v>
      </c>
      <c r="S19" s="45">
        <f t="shared" si="2"/>
        <v>1380.87</v>
      </c>
    </row>
    <row r="20" spans="1:19" ht="21">
      <c r="A20" s="11" t="s">
        <v>130</v>
      </c>
      <c r="B20" s="11"/>
      <c r="C20" s="45">
        <v>504</v>
      </c>
      <c r="D20" s="45"/>
      <c r="E20" s="45"/>
      <c r="F20" s="45"/>
      <c r="G20" s="45">
        <v>15.2</v>
      </c>
      <c r="H20" s="45">
        <f t="shared" si="3"/>
        <v>15.2</v>
      </c>
      <c r="I20" s="45"/>
      <c r="J20" s="45">
        <v>4.02</v>
      </c>
      <c r="K20" s="45">
        <v>4.01</v>
      </c>
      <c r="L20" s="45">
        <v>58.66</v>
      </c>
      <c r="M20" s="11">
        <v>0.25</v>
      </c>
      <c r="N20" s="45"/>
      <c r="O20" s="45">
        <f t="shared" si="0"/>
        <v>66.94</v>
      </c>
      <c r="P20" s="45">
        <f t="shared" si="1"/>
        <v>82.14</v>
      </c>
      <c r="Q20" s="45"/>
      <c r="R20" s="45">
        <v>3.36</v>
      </c>
      <c r="S20" s="45">
        <f t="shared" si="2"/>
        <v>85.5</v>
      </c>
    </row>
    <row r="21" spans="1:19" ht="12.75">
      <c r="A21" s="11" t="s">
        <v>131</v>
      </c>
      <c r="B21" s="11" t="s">
        <v>172</v>
      </c>
      <c r="C21" s="45">
        <v>11174</v>
      </c>
      <c r="D21" s="45">
        <v>3794.69</v>
      </c>
      <c r="E21" s="45">
        <v>7.29</v>
      </c>
      <c r="F21" s="45">
        <v>57.96</v>
      </c>
      <c r="G21" s="45">
        <v>792.5</v>
      </c>
      <c r="H21" s="45">
        <f t="shared" si="3"/>
        <v>4652.4400000000005</v>
      </c>
      <c r="I21" s="45">
        <v>639.97</v>
      </c>
      <c r="J21" s="45">
        <v>840.51</v>
      </c>
      <c r="K21" s="45">
        <v>354.51</v>
      </c>
      <c r="L21" s="45">
        <v>176.93</v>
      </c>
      <c r="M21" s="11">
        <v>60.09</v>
      </c>
      <c r="N21" s="45">
        <v>0.5</v>
      </c>
      <c r="O21" s="45">
        <f t="shared" si="0"/>
        <v>1432.54</v>
      </c>
      <c r="P21" s="45">
        <f t="shared" si="1"/>
        <v>6724.950000000001</v>
      </c>
      <c r="Q21" s="45">
        <v>155.22</v>
      </c>
      <c r="R21" s="45">
        <v>317.23</v>
      </c>
      <c r="S21" s="45">
        <f t="shared" si="2"/>
        <v>7197.4000000000015</v>
      </c>
    </row>
    <row r="22" spans="1:19" ht="12.75">
      <c r="A22" s="11" t="s">
        <v>132</v>
      </c>
      <c r="B22" s="11" t="s">
        <v>172</v>
      </c>
      <c r="C22" s="45">
        <v>5838</v>
      </c>
      <c r="D22" s="45">
        <v>2.49</v>
      </c>
      <c r="E22" s="45">
        <v>1.62</v>
      </c>
      <c r="F22" s="45"/>
      <c r="G22" s="45">
        <v>1.87</v>
      </c>
      <c r="H22" s="45">
        <f t="shared" si="3"/>
        <v>5.98</v>
      </c>
      <c r="I22" s="45">
        <v>674.72</v>
      </c>
      <c r="J22" s="45">
        <v>265.07</v>
      </c>
      <c r="K22" s="45">
        <v>141.84</v>
      </c>
      <c r="L22" s="45">
        <v>8.35</v>
      </c>
      <c r="M22" s="11">
        <v>301.04</v>
      </c>
      <c r="N22" s="45">
        <v>13.94</v>
      </c>
      <c r="O22" s="45">
        <f t="shared" si="0"/>
        <v>730.24</v>
      </c>
      <c r="P22" s="45">
        <f t="shared" si="1"/>
        <v>1410.94</v>
      </c>
      <c r="Q22" s="45">
        <v>1488.35</v>
      </c>
      <c r="R22" s="45">
        <v>658.05</v>
      </c>
      <c r="S22" s="45">
        <f t="shared" si="2"/>
        <v>3557.34</v>
      </c>
    </row>
    <row r="23" spans="1:19" ht="12.75">
      <c r="A23" s="11" t="s">
        <v>133</v>
      </c>
      <c r="B23" s="11" t="s">
        <v>172</v>
      </c>
      <c r="C23" s="45">
        <v>4088</v>
      </c>
      <c r="D23" s="45">
        <v>221.23</v>
      </c>
      <c r="E23" s="45">
        <v>21.9</v>
      </c>
      <c r="F23" s="45">
        <v>27.15</v>
      </c>
      <c r="G23" s="45">
        <v>114.04</v>
      </c>
      <c r="H23" s="45">
        <f t="shared" si="3"/>
        <v>384.32</v>
      </c>
      <c r="I23" s="45">
        <v>674.92</v>
      </c>
      <c r="J23" s="45">
        <v>90.14</v>
      </c>
      <c r="K23" s="45">
        <v>11.75</v>
      </c>
      <c r="L23" s="45"/>
      <c r="M23" s="11">
        <v>50.91</v>
      </c>
      <c r="N23" s="45">
        <v>18.55</v>
      </c>
      <c r="O23" s="45">
        <f t="shared" si="0"/>
        <v>171.35000000000002</v>
      </c>
      <c r="P23" s="45">
        <f t="shared" si="1"/>
        <v>1230.5900000000001</v>
      </c>
      <c r="Q23" s="45">
        <v>664.94</v>
      </c>
      <c r="R23" s="45">
        <v>314.5</v>
      </c>
      <c r="S23" s="45">
        <f t="shared" si="2"/>
        <v>2210.03</v>
      </c>
    </row>
    <row r="24" spans="1:19" ht="12.75">
      <c r="A24" s="11" t="s">
        <v>134</v>
      </c>
      <c r="B24" s="11" t="s">
        <v>172</v>
      </c>
      <c r="C24" s="45">
        <v>3587</v>
      </c>
      <c r="D24" s="45">
        <v>888.81</v>
      </c>
      <c r="E24" s="45">
        <v>4.81</v>
      </c>
      <c r="F24" s="45">
        <v>660.48</v>
      </c>
      <c r="G24" s="45">
        <v>192.36</v>
      </c>
      <c r="H24" s="45">
        <f t="shared" si="3"/>
        <v>1746.46</v>
      </c>
      <c r="I24" s="45">
        <v>766.23</v>
      </c>
      <c r="J24" s="45">
        <v>41.96</v>
      </c>
      <c r="K24" s="45">
        <v>135.94</v>
      </c>
      <c r="L24" s="45">
        <v>0.35</v>
      </c>
      <c r="M24" s="11">
        <v>213.33</v>
      </c>
      <c r="N24" s="45"/>
      <c r="O24" s="45">
        <f t="shared" si="0"/>
        <v>391.58000000000004</v>
      </c>
      <c r="P24" s="45">
        <f t="shared" si="1"/>
        <v>2904.27</v>
      </c>
      <c r="Q24" s="45">
        <v>3.55</v>
      </c>
      <c r="R24" s="45">
        <v>67.81</v>
      </c>
      <c r="S24" s="45">
        <f t="shared" si="2"/>
        <v>2975.63</v>
      </c>
    </row>
    <row r="25" spans="1:19" ht="12.75">
      <c r="A25" s="11" t="s">
        <v>135</v>
      </c>
      <c r="B25" s="11" t="s">
        <v>172</v>
      </c>
      <c r="C25" s="45">
        <v>3768</v>
      </c>
      <c r="D25" s="45"/>
      <c r="E25" s="45">
        <v>11.55</v>
      </c>
      <c r="F25" s="45">
        <v>0.99</v>
      </c>
      <c r="G25" s="45">
        <v>29.22</v>
      </c>
      <c r="H25" s="45">
        <f t="shared" si="3"/>
        <v>41.76</v>
      </c>
      <c r="I25" s="45"/>
      <c r="J25" s="45">
        <v>152.55</v>
      </c>
      <c r="K25" s="45">
        <v>11.61</v>
      </c>
      <c r="L25" s="45">
        <v>1226.69</v>
      </c>
      <c r="M25" s="11">
        <v>330.58</v>
      </c>
      <c r="N25" s="45">
        <v>2.26</v>
      </c>
      <c r="O25" s="45">
        <f t="shared" si="0"/>
        <v>1723.69</v>
      </c>
      <c r="P25" s="45">
        <f t="shared" si="1"/>
        <v>1765.45</v>
      </c>
      <c r="Q25" s="45">
        <v>42.35</v>
      </c>
      <c r="R25" s="45">
        <v>284.33</v>
      </c>
      <c r="S25" s="45">
        <f t="shared" si="2"/>
        <v>2092.13</v>
      </c>
    </row>
    <row r="26" spans="1:19" ht="12.75">
      <c r="A26" s="11" t="s">
        <v>136</v>
      </c>
      <c r="B26" s="11"/>
      <c r="C26" s="45">
        <v>1624</v>
      </c>
      <c r="D26" s="45">
        <v>29</v>
      </c>
      <c r="E26" s="45">
        <v>0.09</v>
      </c>
      <c r="F26" s="45"/>
      <c r="G26" s="45"/>
      <c r="H26" s="45">
        <f t="shared" si="3"/>
        <v>29.09</v>
      </c>
      <c r="I26" s="45"/>
      <c r="J26" s="45">
        <v>25.98</v>
      </c>
      <c r="K26" s="45">
        <v>25.92</v>
      </c>
      <c r="L26" s="45">
        <v>52.23</v>
      </c>
      <c r="M26" s="11"/>
      <c r="N26" s="45"/>
      <c r="O26" s="45">
        <f t="shared" si="0"/>
        <v>104.13</v>
      </c>
      <c r="P26" s="45">
        <f t="shared" si="1"/>
        <v>133.22</v>
      </c>
      <c r="Q26" s="45">
        <v>14.2</v>
      </c>
      <c r="R26" s="45">
        <v>58.32</v>
      </c>
      <c r="S26" s="45">
        <f t="shared" si="2"/>
        <v>205.73999999999998</v>
      </c>
    </row>
    <row r="27" spans="1:19" ht="12.75">
      <c r="A27" s="11" t="s">
        <v>137</v>
      </c>
      <c r="B27" s="11"/>
      <c r="C27" s="45">
        <v>3347</v>
      </c>
      <c r="D27" s="45">
        <v>332.75</v>
      </c>
      <c r="E27" s="45">
        <v>15</v>
      </c>
      <c r="F27" s="45"/>
      <c r="G27" s="45">
        <v>532.57</v>
      </c>
      <c r="H27" s="45">
        <f t="shared" si="3"/>
        <v>880.32</v>
      </c>
      <c r="I27" s="45">
        <v>123.8</v>
      </c>
      <c r="J27" s="45">
        <v>1207.96</v>
      </c>
      <c r="K27" s="45">
        <v>237.38</v>
      </c>
      <c r="L27" s="45">
        <v>72.81</v>
      </c>
      <c r="M27" s="11">
        <v>44.28</v>
      </c>
      <c r="N27" s="45">
        <v>68.88</v>
      </c>
      <c r="O27" s="45">
        <f t="shared" si="0"/>
        <v>1631.31</v>
      </c>
      <c r="P27" s="45">
        <f t="shared" si="1"/>
        <v>2635.43</v>
      </c>
      <c r="Q27" s="45">
        <v>232.5</v>
      </c>
      <c r="R27" s="45">
        <v>374.28</v>
      </c>
      <c r="S27" s="45">
        <f t="shared" si="2"/>
        <v>3242.21</v>
      </c>
    </row>
    <row r="28" spans="1:19" ht="21">
      <c r="A28" s="11" t="s">
        <v>138</v>
      </c>
      <c r="B28" s="11"/>
      <c r="C28" s="45">
        <v>6214</v>
      </c>
      <c r="D28" s="45">
        <v>962.03</v>
      </c>
      <c r="E28" s="45">
        <v>9.21</v>
      </c>
      <c r="F28" s="45"/>
      <c r="G28" s="45">
        <v>210.4</v>
      </c>
      <c r="H28" s="45">
        <f t="shared" si="3"/>
        <v>1181.64</v>
      </c>
      <c r="I28" s="45">
        <v>2368.94</v>
      </c>
      <c r="J28" s="45">
        <v>25.08</v>
      </c>
      <c r="K28" s="45">
        <v>499.73</v>
      </c>
      <c r="L28" s="45">
        <v>783.84</v>
      </c>
      <c r="M28" s="11">
        <v>196.18</v>
      </c>
      <c r="N28" s="45">
        <v>9.9</v>
      </c>
      <c r="O28" s="45">
        <f t="shared" si="0"/>
        <v>1514.7300000000002</v>
      </c>
      <c r="P28" s="45">
        <f t="shared" si="1"/>
        <v>5065.31</v>
      </c>
      <c r="Q28" s="45">
        <v>6.82</v>
      </c>
      <c r="R28" s="45">
        <v>111.74</v>
      </c>
      <c r="S28" s="45">
        <f t="shared" si="2"/>
        <v>5183.87</v>
      </c>
    </row>
    <row r="29" spans="1:19" ht="12.75">
      <c r="A29" s="11" t="s">
        <v>139</v>
      </c>
      <c r="B29" s="11" t="s">
        <v>172</v>
      </c>
      <c r="C29" s="45">
        <v>1824</v>
      </c>
      <c r="D29" s="45"/>
      <c r="E29" s="45"/>
      <c r="F29" s="45"/>
      <c r="G29" s="45"/>
      <c r="H29" s="45">
        <f t="shared" si="3"/>
        <v>0</v>
      </c>
      <c r="I29" s="45"/>
      <c r="J29" s="45">
        <v>184.19</v>
      </c>
      <c r="K29" s="45"/>
      <c r="L29" s="45">
        <v>8.89</v>
      </c>
      <c r="M29" s="11">
        <v>117.6</v>
      </c>
      <c r="N29" s="45">
        <v>0.05</v>
      </c>
      <c r="O29" s="45">
        <f t="shared" si="0"/>
        <v>310.72999999999996</v>
      </c>
      <c r="P29" s="45">
        <f t="shared" si="1"/>
        <v>310.72999999999996</v>
      </c>
      <c r="Q29" s="45">
        <v>271.32</v>
      </c>
      <c r="R29" s="45">
        <v>137.69</v>
      </c>
      <c r="S29" s="45">
        <f t="shared" si="2"/>
        <v>719.74</v>
      </c>
    </row>
    <row r="30" spans="1:19" ht="12.75">
      <c r="A30" s="11" t="s">
        <v>140</v>
      </c>
      <c r="B30" s="11"/>
      <c r="C30" s="45">
        <v>24452</v>
      </c>
      <c r="D30" s="45">
        <v>8549.53</v>
      </c>
      <c r="E30" s="45">
        <v>216.69</v>
      </c>
      <c r="F30" s="45">
        <v>28.87</v>
      </c>
      <c r="G30" s="45">
        <v>2435.86</v>
      </c>
      <c r="H30" s="45">
        <f t="shared" si="3"/>
        <v>11230.950000000003</v>
      </c>
      <c r="I30" s="45">
        <v>2685.3</v>
      </c>
      <c r="J30" s="45">
        <v>60.67</v>
      </c>
      <c r="K30" s="45">
        <v>1111.13</v>
      </c>
      <c r="L30" s="45">
        <v>2558.86</v>
      </c>
      <c r="M30" s="11">
        <v>205.31</v>
      </c>
      <c r="N30" s="45">
        <v>8.2</v>
      </c>
      <c r="O30" s="45">
        <f t="shared" si="0"/>
        <v>3944.17</v>
      </c>
      <c r="P30" s="45">
        <f t="shared" si="1"/>
        <v>17860.420000000006</v>
      </c>
      <c r="Q30" s="45">
        <v>421.06</v>
      </c>
      <c r="R30" s="45">
        <v>1409.97</v>
      </c>
      <c r="S30" s="45">
        <f t="shared" si="2"/>
        <v>19691.450000000008</v>
      </c>
    </row>
    <row r="31" spans="1:19" ht="21">
      <c r="A31" s="11" t="s">
        <v>141</v>
      </c>
      <c r="B31" s="11"/>
      <c r="C31" s="45">
        <v>1535</v>
      </c>
      <c r="D31" s="45">
        <v>630.81</v>
      </c>
      <c r="E31" s="45">
        <v>6.8</v>
      </c>
      <c r="F31" s="45">
        <v>12.74</v>
      </c>
      <c r="G31" s="45">
        <v>41.29</v>
      </c>
      <c r="H31" s="45">
        <f t="shared" si="3"/>
        <v>691.6399999999999</v>
      </c>
      <c r="I31" s="45"/>
      <c r="J31" s="45">
        <v>11.45</v>
      </c>
      <c r="K31" s="45">
        <v>60.81</v>
      </c>
      <c r="L31" s="45">
        <v>1.84</v>
      </c>
      <c r="M31" s="11">
        <v>15.89</v>
      </c>
      <c r="N31" s="45"/>
      <c r="O31" s="45">
        <f t="shared" si="0"/>
        <v>89.99000000000001</v>
      </c>
      <c r="P31" s="45">
        <f t="shared" si="1"/>
        <v>781.6299999999999</v>
      </c>
      <c r="Q31" s="45"/>
      <c r="R31" s="45">
        <v>18.19</v>
      </c>
      <c r="S31" s="45">
        <f t="shared" si="2"/>
        <v>799.8199999999999</v>
      </c>
    </row>
    <row r="32" spans="1:19" ht="12.75">
      <c r="A32" s="11" t="s">
        <v>142</v>
      </c>
      <c r="B32" s="11"/>
      <c r="C32" s="45">
        <v>3751</v>
      </c>
      <c r="D32" s="45">
        <v>241.13</v>
      </c>
      <c r="E32" s="45">
        <v>17.42</v>
      </c>
      <c r="F32" s="45">
        <v>8.7</v>
      </c>
      <c r="G32" s="45">
        <v>81.26</v>
      </c>
      <c r="H32" s="45">
        <f t="shared" si="3"/>
        <v>348.51</v>
      </c>
      <c r="I32" s="45">
        <v>107.92</v>
      </c>
      <c r="J32" s="45">
        <v>49.02</v>
      </c>
      <c r="K32" s="45">
        <v>129.98</v>
      </c>
      <c r="L32" s="45">
        <v>1037.19</v>
      </c>
      <c r="M32" s="11">
        <v>45.48</v>
      </c>
      <c r="N32" s="45">
        <v>12.1</v>
      </c>
      <c r="O32" s="45">
        <f t="shared" si="0"/>
        <v>1273.77</v>
      </c>
      <c r="P32" s="45">
        <f t="shared" si="1"/>
        <v>1730.2</v>
      </c>
      <c r="Q32" s="45">
        <v>0.5</v>
      </c>
      <c r="R32" s="45">
        <v>168.85</v>
      </c>
      <c r="S32" s="45">
        <f t="shared" si="2"/>
        <v>1899.55</v>
      </c>
    </row>
    <row r="33" spans="1:19" ht="21">
      <c r="A33" s="11" t="s">
        <v>143</v>
      </c>
      <c r="B33" s="11"/>
      <c r="C33" s="45">
        <v>3573</v>
      </c>
      <c r="D33" s="45">
        <v>290.57</v>
      </c>
      <c r="E33" s="45"/>
      <c r="F33" s="45"/>
      <c r="G33" s="45">
        <v>133.58</v>
      </c>
      <c r="H33" s="45">
        <f t="shared" si="3"/>
        <v>424.15</v>
      </c>
      <c r="I33" s="45">
        <v>194.18</v>
      </c>
      <c r="J33" s="45">
        <v>40.54</v>
      </c>
      <c r="K33" s="45">
        <v>259.12</v>
      </c>
      <c r="L33" s="45">
        <v>774.51</v>
      </c>
      <c r="M33" s="11">
        <v>25.92</v>
      </c>
      <c r="N33" s="45">
        <v>2.49</v>
      </c>
      <c r="O33" s="45">
        <f t="shared" si="0"/>
        <v>1102.5800000000002</v>
      </c>
      <c r="P33" s="45">
        <f t="shared" si="1"/>
        <v>1720.91</v>
      </c>
      <c r="Q33" s="45"/>
      <c r="R33" s="45">
        <v>46.26</v>
      </c>
      <c r="S33" s="45">
        <f t="shared" si="2"/>
        <v>1767.17</v>
      </c>
    </row>
    <row r="34" spans="1:19" ht="12.75">
      <c r="A34" s="11" t="s">
        <v>144</v>
      </c>
      <c r="B34" s="11" t="s">
        <v>172</v>
      </c>
      <c r="C34" s="45">
        <v>4248</v>
      </c>
      <c r="D34" s="45">
        <v>100.93</v>
      </c>
      <c r="E34" s="45"/>
      <c r="F34" s="45"/>
      <c r="G34" s="45">
        <v>18</v>
      </c>
      <c r="H34" s="45">
        <f t="shared" si="3"/>
        <v>118.93</v>
      </c>
      <c r="I34" s="45">
        <v>452.49</v>
      </c>
      <c r="J34" s="45">
        <v>220.73</v>
      </c>
      <c r="K34" s="45">
        <v>90.97</v>
      </c>
      <c r="L34" s="45">
        <v>45.58</v>
      </c>
      <c r="M34" s="11">
        <v>176.84</v>
      </c>
      <c r="N34" s="45">
        <v>3.57</v>
      </c>
      <c r="O34" s="45">
        <f t="shared" si="0"/>
        <v>537.69</v>
      </c>
      <c r="P34" s="45">
        <f t="shared" si="1"/>
        <v>1109.1100000000001</v>
      </c>
      <c r="Q34" s="45">
        <v>402.61</v>
      </c>
      <c r="R34" s="45">
        <v>915.8</v>
      </c>
      <c r="S34" s="45">
        <f t="shared" si="2"/>
        <v>2427.5200000000004</v>
      </c>
    </row>
    <row r="35" spans="1:19" ht="12.75">
      <c r="A35" s="11" t="s">
        <v>145</v>
      </c>
      <c r="B35" s="11"/>
      <c r="C35" s="45">
        <v>5766</v>
      </c>
      <c r="D35" s="45">
        <v>716.76</v>
      </c>
      <c r="E35" s="45"/>
      <c r="F35" s="45">
        <v>2.92</v>
      </c>
      <c r="G35" s="45">
        <v>174.56</v>
      </c>
      <c r="H35" s="45">
        <f t="shared" si="3"/>
        <v>894.24</v>
      </c>
      <c r="I35" s="45">
        <v>128.96</v>
      </c>
      <c r="J35" s="45">
        <v>5.25</v>
      </c>
      <c r="K35" s="45">
        <v>66.84</v>
      </c>
      <c r="L35" s="45">
        <v>3193.15</v>
      </c>
      <c r="M35" s="11">
        <v>2.72</v>
      </c>
      <c r="N35" s="45"/>
      <c r="O35" s="45">
        <f t="shared" si="0"/>
        <v>3267.96</v>
      </c>
      <c r="P35" s="45">
        <f t="shared" si="1"/>
        <v>4291.16</v>
      </c>
      <c r="Q35" s="45">
        <v>2.5</v>
      </c>
      <c r="R35" s="45">
        <v>127.93</v>
      </c>
      <c r="S35" s="45">
        <f t="shared" si="2"/>
        <v>4421.59</v>
      </c>
    </row>
    <row r="36" spans="1:19" ht="12.75">
      <c r="A36" s="11" t="s">
        <v>186</v>
      </c>
      <c r="B36" s="11"/>
      <c r="C36" s="45">
        <v>14366</v>
      </c>
      <c r="D36" s="45">
        <v>1461.61</v>
      </c>
      <c r="E36" s="45">
        <v>23.27</v>
      </c>
      <c r="F36" s="45">
        <v>46.06</v>
      </c>
      <c r="G36" s="45">
        <v>330.25</v>
      </c>
      <c r="H36" s="45">
        <f t="shared" si="3"/>
        <v>1861.1899999999998</v>
      </c>
      <c r="I36" s="45">
        <v>208.93</v>
      </c>
      <c r="J36" s="45">
        <v>16.42</v>
      </c>
      <c r="K36" s="45">
        <v>306.02</v>
      </c>
      <c r="L36" s="45">
        <v>4678.42</v>
      </c>
      <c r="M36" s="11">
        <v>117.4</v>
      </c>
      <c r="N36" s="45">
        <v>0.24</v>
      </c>
      <c r="O36" s="45">
        <f t="shared" si="0"/>
        <v>5118.499999999999</v>
      </c>
      <c r="P36" s="45">
        <f t="shared" si="1"/>
        <v>7188.619999999999</v>
      </c>
      <c r="Q36" s="45">
        <v>44.72</v>
      </c>
      <c r="R36" s="45">
        <v>555.19</v>
      </c>
      <c r="S36" s="45">
        <f t="shared" si="2"/>
        <v>7788.529999999999</v>
      </c>
    </row>
    <row r="37" spans="1:19" ht="12.75">
      <c r="A37" s="11" t="s">
        <v>146</v>
      </c>
      <c r="B37" s="11" t="s">
        <v>172</v>
      </c>
      <c r="C37" s="45">
        <v>1917</v>
      </c>
      <c r="D37" s="45">
        <v>19</v>
      </c>
      <c r="E37" s="45"/>
      <c r="F37" s="45"/>
      <c r="G37" s="45">
        <v>1.16</v>
      </c>
      <c r="H37" s="45">
        <f t="shared" si="3"/>
        <v>20.16</v>
      </c>
      <c r="I37" s="45">
        <v>44.78</v>
      </c>
      <c r="J37" s="45">
        <v>139.34</v>
      </c>
      <c r="K37" s="45">
        <v>15.8</v>
      </c>
      <c r="L37" s="45">
        <v>8.67</v>
      </c>
      <c r="M37" s="11">
        <v>124.16</v>
      </c>
      <c r="N37" s="45">
        <v>0.45</v>
      </c>
      <c r="O37" s="45">
        <f t="shared" si="0"/>
        <v>288.42</v>
      </c>
      <c r="P37" s="45">
        <f t="shared" si="1"/>
        <v>353.36</v>
      </c>
      <c r="Q37" s="45">
        <v>211.23</v>
      </c>
      <c r="R37" s="45">
        <v>129.35</v>
      </c>
      <c r="S37" s="45">
        <f t="shared" si="2"/>
        <v>693.94</v>
      </c>
    </row>
    <row r="38" spans="1:19" ht="21">
      <c r="A38" s="11" t="s">
        <v>147</v>
      </c>
      <c r="B38" s="11" t="s">
        <v>172</v>
      </c>
      <c r="C38" s="45">
        <v>2646</v>
      </c>
      <c r="D38" s="45"/>
      <c r="E38" s="45">
        <v>8.52</v>
      </c>
      <c r="F38" s="45"/>
      <c r="G38" s="45">
        <v>9.24</v>
      </c>
      <c r="H38" s="45">
        <f t="shared" si="3"/>
        <v>17.759999999999998</v>
      </c>
      <c r="I38" s="45">
        <v>50.95</v>
      </c>
      <c r="J38" s="45">
        <v>165.36</v>
      </c>
      <c r="K38" s="45">
        <v>86.08</v>
      </c>
      <c r="L38" s="45">
        <v>226.84</v>
      </c>
      <c r="M38" s="11">
        <v>222.79</v>
      </c>
      <c r="N38" s="45">
        <v>12.89</v>
      </c>
      <c r="O38" s="45">
        <f t="shared" si="0"/>
        <v>713.9599999999999</v>
      </c>
      <c r="P38" s="45">
        <f t="shared" si="1"/>
        <v>782.67</v>
      </c>
      <c r="Q38" s="45">
        <v>61.83</v>
      </c>
      <c r="R38" s="45">
        <v>174.83</v>
      </c>
      <c r="S38" s="45">
        <f t="shared" si="2"/>
        <v>1019.33</v>
      </c>
    </row>
    <row r="39" spans="1:19" ht="12.75">
      <c r="A39" s="11" t="s">
        <v>148</v>
      </c>
      <c r="B39" s="11"/>
      <c r="C39" s="45">
        <v>2332</v>
      </c>
      <c r="D39" s="45">
        <v>1057.43</v>
      </c>
      <c r="E39" s="45">
        <v>0.94</v>
      </c>
      <c r="F39" s="45">
        <v>52.95</v>
      </c>
      <c r="G39" s="45">
        <v>702.68</v>
      </c>
      <c r="H39" s="45">
        <f t="shared" si="3"/>
        <v>1814</v>
      </c>
      <c r="I39" s="45">
        <v>87.53</v>
      </c>
      <c r="J39" s="45">
        <v>8.44</v>
      </c>
      <c r="K39" s="45">
        <v>24.38</v>
      </c>
      <c r="L39" s="45">
        <v>6.54</v>
      </c>
      <c r="M39" s="11">
        <v>0.73</v>
      </c>
      <c r="N39" s="45">
        <v>1.48</v>
      </c>
      <c r="O39" s="45">
        <f t="shared" si="0"/>
        <v>41.56999999999999</v>
      </c>
      <c r="P39" s="45">
        <f t="shared" si="1"/>
        <v>1943.1</v>
      </c>
      <c r="Q39" s="45"/>
      <c r="R39" s="45">
        <v>30.04</v>
      </c>
      <c r="S39" s="45">
        <f t="shared" si="2"/>
        <v>1973.1399999999999</v>
      </c>
    </row>
    <row r="40" spans="1:19" ht="12.75">
      <c r="A40" s="11" t="s">
        <v>149</v>
      </c>
      <c r="B40" s="11" t="s">
        <v>172</v>
      </c>
      <c r="C40" s="45">
        <v>3961</v>
      </c>
      <c r="D40" s="45"/>
      <c r="E40" s="45"/>
      <c r="F40" s="45"/>
      <c r="G40" s="45">
        <v>11.51</v>
      </c>
      <c r="H40" s="45">
        <f t="shared" si="3"/>
        <v>11.51</v>
      </c>
      <c r="I40" s="45">
        <v>1</v>
      </c>
      <c r="J40" s="45">
        <v>25.18</v>
      </c>
      <c r="K40" s="45">
        <v>136.32</v>
      </c>
      <c r="L40" s="45">
        <v>88.44</v>
      </c>
      <c r="M40" s="11">
        <v>189.71</v>
      </c>
      <c r="N40" s="45">
        <v>7.77</v>
      </c>
      <c r="O40" s="45">
        <f t="shared" si="0"/>
        <v>447.41999999999996</v>
      </c>
      <c r="P40" s="45">
        <f t="shared" si="1"/>
        <v>459.92999999999995</v>
      </c>
      <c r="Q40" s="45">
        <v>80.95</v>
      </c>
      <c r="R40" s="45">
        <v>188.88</v>
      </c>
      <c r="S40" s="45">
        <f t="shared" si="2"/>
        <v>729.76</v>
      </c>
    </row>
    <row r="41" spans="1:19" ht="12.75">
      <c r="A41" s="11" t="s">
        <v>150</v>
      </c>
      <c r="B41" s="11"/>
      <c r="C41" s="45">
        <v>30538</v>
      </c>
      <c r="D41" s="45">
        <v>11467.78</v>
      </c>
      <c r="E41" s="45">
        <v>382.58</v>
      </c>
      <c r="F41" s="45">
        <v>355.05</v>
      </c>
      <c r="G41" s="45">
        <v>7514.14</v>
      </c>
      <c r="H41" s="45">
        <f t="shared" si="3"/>
        <v>19719.55</v>
      </c>
      <c r="I41" s="45">
        <v>435.04</v>
      </c>
      <c r="J41" s="45">
        <v>77.93</v>
      </c>
      <c r="K41" s="45">
        <v>370.62</v>
      </c>
      <c r="L41" s="45">
        <v>3760.6</v>
      </c>
      <c r="M41" s="11">
        <v>41.33</v>
      </c>
      <c r="N41" s="45">
        <v>10.79</v>
      </c>
      <c r="O41" s="45">
        <f t="shared" si="0"/>
        <v>4261.2699999999995</v>
      </c>
      <c r="P41" s="45">
        <f t="shared" si="1"/>
        <v>24415.86</v>
      </c>
      <c r="Q41" s="45">
        <v>7.56</v>
      </c>
      <c r="R41" s="45">
        <v>798.84</v>
      </c>
      <c r="S41" s="45">
        <f t="shared" si="2"/>
        <v>25222.260000000002</v>
      </c>
    </row>
    <row r="42" spans="1:19" ht="12.75">
      <c r="A42" s="11" t="s">
        <v>151</v>
      </c>
      <c r="B42" s="11" t="s">
        <v>172</v>
      </c>
      <c r="C42" s="45">
        <v>20484</v>
      </c>
      <c r="D42" s="45">
        <v>1160.12</v>
      </c>
      <c r="E42" s="45">
        <v>25.02</v>
      </c>
      <c r="F42" s="45">
        <v>1178.71</v>
      </c>
      <c r="G42" s="45">
        <v>530.88</v>
      </c>
      <c r="H42" s="45">
        <f t="shared" si="3"/>
        <v>2894.73</v>
      </c>
      <c r="I42" s="45">
        <v>3421.3</v>
      </c>
      <c r="J42" s="45">
        <v>533.43</v>
      </c>
      <c r="K42" s="45">
        <v>286</v>
      </c>
      <c r="L42" s="45">
        <v>33.48</v>
      </c>
      <c r="M42" s="11">
        <v>247.4</v>
      </c>
      <c r="N42" s="45">
        <v>34.3</v>
      </c>
      <c r="O42" s="45">
        <f t="shared" si="0"/>
        <v>1134.61</v>
      </c>
      <c r="P42" s="45">
        <f t="shared" si="1"/>
        <v>7450.64</v>
      </c>
      <c r="Q42" s="45">
        <v>4189</v>
      </c>
      <c r="R42" s="45">
        <v>594.24</v>
      </c>
      <c r="S42" s="45">
        <f t="shared" si="2"/>
        <v>12233.88</v>
      </c>
    </row>
    <row r="43" spans="1:19" ht="12.75">
      <c r="A43" s="11" t="s">
        <v>152</v>
      </c>
      <c r="B43" s="11"/>
      <c r="C43" s="45">
        <v>1288</v>
      </c>
      <c r="D43" s="45"/>
      <c r="E43" s="45">
        <v>36.04</v>
      </c>
      <c r="F43" s="45"/>
      <c r="G43" s="45">
        <v>29.43</v>
      </c>
      <c r="H43" s="45">
        <f t="shared" si="3"/>
        <v>65.47</v>
      </c>
      <c r="I43" s="45"/>
      <c r="J43" s="45">
        <v>21.61</v>
      </c>
      <c r="K43" s="45">
        <v>1.12</v>
      </c>
      <c r="L43" s="45">
        <v>623.8</v>
      </c>
      <c r="M43" s="11">
        <v>4.65</v>
      </c>
      <c r="N43" s="45"/>
      <c r="O43" s="45">
        <f t="shared" si="0"/>
        <v>651.18</v>
      </c>
      <c r="P43" s="45">
        <f t="shared" si="1"/>
        <v>716.65</v>
      </c>
      <c r="Q43" s="45">
        <v>0.59</v>
      </c>
      <c r="R43" s="45">
        <v>52.68</v>
      </c>
      <c r="S43" s="45">
        <f t="shared" si="2"/>
        <v>769.92</v>
      </c>
    </row>
    <row r="44" spans="1:19" ht="12.75">
      <c r="A44" s="11" t="s">
        <v>153</v>
      </c>
      <c r="B44" s="11"/>
      <c r="C44" s="45">
        <v>656</v>
      </c>
      <c r="D44" s="45">
        <v>34.3</v>
      </c>
      <c r="E44" s="45">
        <v>9.55</v>
      </c>
      <c r="F44" s="45"/>
      <c r="G44" s="45">
        <v>59.59</v>
      </c>
      <c r="H44" s="45">
        <f t="shared" si="3"/>
        <v>103.44</v>
      </c>
      <c r="I44" s="45">
        <v>2.36</v>
      </c>
      <c r="J44" s="45">
        <v>13.68</v>
      </c>
      <c r="K44" s="45">
        <v>16.62</v>
      </c>
      <c r="L44" s="45">
        <v>4.15</v>
      </c>
      <c r="M44" s="11">
        <v>46.88</v>
      </c>
      <c r="N44" s="45"/>
      <c r="O44" s="45">
        <f t="shared" si="0"/>
        <v>81.33000000000001</v>
      </c>
      <c r="P44" s="45">
        <f t="shared" si="1"/>
        <v>187.13</v>
      </c>
      <c r="Q44" s="45"/>
      <c r="R44" s="45">
        <v>5.92</v>
      </c>
      <c r="S44" s="45">
        <f t="shared" si="2"/>
        <v>193.04999999999998</v>
      </c>
    </row>
    <row r="45" spans="1:19" ht="21">
      <c r="A45" s="11" t="s">
        <v>154</v>
      </c>
      <c r="B45" s="11"/>
      <c r="C45" s="45">
        <v>1063</v>
      </c>
      <c r="D45" s="45"/>
      <c r="E45" s="45"/>
      <c r="F45" s="45"/>
      <c r="G45" s="45">
        <v>8.44</v>
      </c>
      <c r="H45" s="45">
        <f t="shared" si="3"/>
        <v>8.44</v>
      </c>
      <c r="I45" s="45">
        <v>7.88</v>
      </c>
      <c r="J45" s="45">
        <v>19.72</v>
      </c>
      <c r="K45" s="45">
        <v>0.8</v>
      </c>
      <c r="L45" s="45">
        <v>239.92</v>
      </c>
      <c r="M45" s="11">
        <v>1.4</v>
      </c>
      <c r="N45" s="45"/>
      <c r="O45" s="45">
        <f t="shared" si="0"/>
        <v>261.84</v>
      </c>
      <c r="P45" s="45">
        <f t="shared" si="1"/>
        <v>278.15999999999997</v>
      </c>
      <c r="Q45" s="45">
        <v>0.25</v>
      </c>
      <c r="R45" s="45">
        <v>49.65</v>
      </c>
      <c r="S45" s="45">
        <f t="shared" si="2"/>
        <v>328.05999999999995</v>
      </c>
    </row>
    <row r="46" spans="1:19" ht="21">
      <c r="A46" s="11" t="s">
        <v>155</v>
      </c>
      <c r="B46" s="11"/>
      <c r="C46" s="45">
        <v>561</v>
      </c>
      <c r="D46" s="45"/>
      <c r="E46" s="45">
        <v>0.26</v>
      </c>
      <c r="F46" s="45"/>
      <c r="G46" s="45">
        <v>7.05</v>
      </c>
      <c r="H46" s="45">
        <f t="shared" si="3"/>
        <v>7.31</v>
      </c>
      <c r="I46" s="45">
        <v>4.24</v>
      </c>
      <c r="J46" s="45"/>
      <c r="K46" s="45">
        <v>7.2</v>
      </c>
      <c r="L46" s="45">
        <v>188.46</v>
      </c>
      <c r="M46" s="11">
        <v>1.49</v>
      </c>
      <c r="N46" s="45">
        <v>1.5</v>
      </c>
      <c r="O46" s="45">
        <f t="shared" si="0"/>
        <v>198.65</v>
      </c>
      <c r="P46" s="45">
        <f t="shared" si="1"/>
        <v>210.20000000000002</v>
      </c>
      <c r="Q46" s="45">
        <v>60.99</v>
      </c>
      <c r="R46" s="45">
        <v>10.02</v>
      </c>
      <c r="S46" s="45">
        <f t="shared" si="2"/>
        <v>281.21</v>
      </c>
    </row>
    <row r="47" spans="1:19" ht="21">
      <c r="A47" s="11" t="s">
        <v>156</v>
      </c>
      <c r="B47" s="11"/>
      <c r="C47" s="45">
        <v>2559</v>
      </c>
      <c r="D47" s="45">
        <v>1248.96</v>
      </c>
      <c r="E47" s="45">
        <v>14.66</v>
      </c>
      <c r="F47" s="45">
        <v>28.58</v>
      </c>
      <c r="G47" s="45">
        <v>141.77</v>
      </c>
      <c r="H47" s="45">
        <f t="shared" si="3"/>
        <v>1433.97</v>
      </c>
      <c r="I47" s="45">
        <v>47.97</v>
      </c>
      <c r="J47" s="45">
        <v>124.71</v>
      </c>
      <c r="K47" s="45">
        <v>188.53</v>
      </c>
      <c r="L47" s="45">
        <v>20.45</v>
      </c>
      <c r="M47" s="11">
        <v>131.52</v>
      </c>
      <c r="N47" s="45">
        <v>0.12</v>
      </c>
      <c r="O47" s="45">
        <f t="shared" si="0"/>
        <v>465.33000000000004</v>
      </c>
      <c r="P47" s="45">
        <f t="shared" si="1"/>
        <v>1947.27</v>
      </c>
      <c r="Q47" s="45">
        <v>4.34</v>
      </c>
      <c r="R47" s="45">
        <v>20.69</v>
      </c>
      <c r="S47" s="45">
        <f t="shared" si="2"/>
        <v>1972.3</v>
      </c>
    </row>
    <row r="48" spans="1:19" ht="21">
      <c r="A48" s="11" t="s">
        <v>157</v>
      </c>
      <c r="B48" s="11"/>
      <c r="C48" s="45">
        <v>641</v>
      </c>
      <c r="D48" s="45"/>
      <c r="E48" s="45"/>
      <c r="F48" s="45"/>
      <c r="G48" s="45">
        <v>0.79</v>
      </c>
      <c r="H48" s="45">
        <f t="shared" si="3"/>
        <v>0.79</v>
      </c>
      <c r="I48" s="45">
        <v>0.2</v>
      </c>
      <c r="J48" s="45">
        <v>8.57</v>
      </c>
      <c r="K48" s="45">
        <v>31.78</v>
      </c>
      <c r="L48" s="45">
        <v>37.08</v>
      </c>
      <c r="M48" s="11">
        <v>3.04</v>
      </c>
      <c r="N48" s="45">
        <v>1.46</v>
      </c>
      <c r="O48" s="45">
        <f t="shared" si="0"/>
        <v>81.93</v>
      </c>
      <c r="P48" s="45">
        <f t="shared" si="1"/>
        <v>82.92</v>
      </c>
      <c r="Q48" s="45"/>
      <c r="R48" s="45">
        <v>45.56</v>
      </c>
      <c r="S48" s="45">
        <f t="shared" si="2"/>
        <v>128.48000000000002</v>
      </c>
    </row>
    <row r="49" spans="1:19" ht="21">
      <c r="A49" s="11" t="s">
        <v>158</v>
      </c>
      <c r="B49" s="11" t="s">
        <v>172</v>
      </c>
      <c r="C49" s="45">
        <v>2623</v>
      </c>
      <c r="D49" s="45">
        <v>10.95</v>
      </c>
      <c r="E49" s="45">
        <v>2.94</v>
      </c>
      <c r="F49" s="45"/>
      <c r="G49" s="45">
        <v>5</v>
      </c>
      <c r="H49" s="45">
        <f t="shared" si="3"/>
        <v>18.89</v>
      </c>
      <c r="I49" s="45">
        <v>22.22</v>
      </c>
      <c r="J49" s="45">
        <v>92.95</v>
      </c>
      <c r="K49" s="45">
        <v>167.7</v>
      </c>
      <c r="L49" s="45">
        <v>556.18</v>
      </c>
      <c r="M49" s="11">
        <v>74.32</v>
      </c>
      <c r="N49" s="45">
        <v>1.8</v>
      </c>
      <c r="O49" s="45">
        <f t="shared" si="0"/>
        <v>892.9499999999998</v>
      </c>
      <c r="P49" s="45">
        <f t="shared" si="1"/>
        <v>934.0599999999998</v>
      </c>
      <c r="Q49" s="45">
        <v>22.82</v>
      </c>
      <c r="R49" s="45">
        <v>353.56</v>
      </c>
      <c r="S49" s="45">
        <f t="shared" si="2"/>
        <v>1310.4399999999998</v>
      </c>
    </row>
    <row r="50" spans="1:19" ht="12.75">
      <c r="A50" s="11" t="s">
        <v>159</v>
      </c>
      <c r="B50" s="11"/>
      <c r="C50" s="45">
        <v>1879</v>
      </c>
      <c r="D50" s="45"/>
      <c r="E50" s="45">
        <v>7.01</v>
      </c>
      <c r="F50" s="45"/>
      <c r="G50" s="45">
        <v>21.82</v>
      </c>
      <c r="H50" s="45">
        <f t="shared" si="3"/>
        <v>28.83</v>
      </c>
      <c r="I50" s="45">
        <v>2.45</v>
      </c>
      <c r="J50" s="45">
        <v>197.04</v>
      </c>
      <c r="K50" s="45">
        <v>13.69</v>
      </c>
      <c r="L50" s="45">
        <v>554.15</v>
      </c>
      <c r="M50" s="11">
        <v>40.55</v>
      </c>
      <c r="N50" s="45">
        <v>2.23</v>
      </c>
      <c r="O50" s="45">
        <f t="shared" si="0"/>
        <v>807.66</v>
      </c>
      <c r="P50" s="45">
        <f t="shared" si="1"/>
        <v>838.9399999999999</v>
      </c>
      <c r="Q50" s="45">
        <v>24.15</v>
      </c>
      <c r="R50" s="45">
        <v>274.35</v>
      </c>
      <c r="S50" s="45">
        <f t="shared" si="2"/>
        <v>1137.44</v>
      </c>
    </row>
    <row r="51" spans="1:19" ht="21">
      <c r="A51" s="11" t="s">
        <v>160</v>
      </c>
      <c r="B51" s="11"/>
      <c r="C51" s="45">
        <v>313</v>
      </c>
      <c r="D51" s="45">
        <v>40.93</v>
      </c>
      <c r="E51" s="45">
        <v>33.24</v>
      </c>
      <c r="F51" s="45"/>
      <c r="G51" s="45">
        <v>1.2</v>
      </c>
      <c r="H51" s="45">
        <f t="shared" si="3"/>
        <v>75.37</v>
      </c>
      <c r="I51" s="45">
        <v>7.46</v>
      </c>
      <c r="J51" s="45">
        <v>25.98</v>
      </c>
      <c r="K51" s="45">
        <v>0.8</v>
      </c>
      <c r="L51" s="45">
        <v>127.1</v>
      </c>
      <c r="M51" s="11"/>
      <c r="N51" s="45">
        <v>1.1</v>
      </c>
      <c r="O51" s="45">
        <f t="shared" si="0"/>
        <v>154.98</v>
      </c>
      <c r="P51" s="45">
        <f t="shared" si="1"/>
        <v>237.81</v>
      </c>
      <c r="Q51" s="45">
        <v>1.4</v>
      </c>
      <c r="R51" s="45">
        <v>17.1</v>
      </c>
      <c r="S51" s="45">
        <f t="shared" si="2"/>
        <v>256.31</v>
      </c>
    </row>
    <row r="52" spans="1:19" ht="12.75">
      <c r="A52" s="11" t="s">
        <v>161</v>
      </c>
      <c r="B52" s="11" t="s">
        <v>172</v>
      </c>
      <c r="C52" s="45">
        <v>2362</v>
      </c>
      <c r="D52" s="45">
        <v>4.09</v>
      </c>
      <c r="E52" s="45"/>
      <c r="F52" s="45"/>
      <c r="G52" s="45"/>
      <c r="H52" s="45">
        <f t="shared" si="3"/>
        <v>4.09</v>
      </c>
      <c r="I52" s="45">
        <v>1.36</v>
      </c>
      <c r="J52" s="45">
        <v>127.62</v>
      </c>
      <c r="K52" s="45">
        <v>2.24</v>
      </c>
      <c r="L52" s="45">
        <v>32.33</v>
      </c>
      <c r="M52" s="11">
        <v>412.48</v>
      </c>
      <c r="N52" s="45">
        <v>0.3</v>
      </c>
      <c r="O52" s="45">
        <f t="shared" si="0"/>
        <v>574.97</v>
      </c>
      <c r="P52" s="45">
        <f t="shared" si="1"/>
        <v>580.4200000000001</v>
      </c>
      <c r="Q52" s="45">
        <v>510.43</v>
      </c>
      <c r="R52" s="45">
        <v>742.4</v>
      </c>
      <c r="S52" s="45">
        <f t="shared" si="2"/>
        <v>1833.25</v>
      </c>
    </row>
    <row r="53" spans="1:19" ht="12.75">
      <c r="A53" s="11" t="s">
        <v>162</v>
      </c>
      <c r="B53" s="11"/>
      <c r="C53" s="45">
        <v>2426</v>
      </c>
      <c r="D53" s="45">
        <v>72.01</v>
      </c>
      <c r="E53" s="45">
        <v>0.67</v>
      </c>
      <c r="F53" s="45"/>
      <c r="G53" s="45">
        <v>45.98</v>
      </c>
      <c r="H53" s="45">
        <f t="shared" si="3"/>
        <v>118.66</v>
      </c>
      <c r="I53" s="45">
        <v>6.53</v>
      </c>
      <c r="J53" s="45">
        <v>10.91</v>
      </c>
      <c r="K53" s="45">
        <v>112.68</v>
      </c>
      <c r="L53" s="45">
        <v>1265.85</v>
      </c>
      <c r="M53" s="11">
        <v>5.53</v>
      </c>
      <c r="N53" s="45"/>
      <c r="O53" s="45">
        <f t="shared" si="0"/>
        <v>1394.9699999999998</v>
      </c>
      <c r="P53" s="45">
        <f t="shared" si="1"/>
        <v>1520.1599999999999</v>
      </c>
      <c r="Q53" s="45"/>
      <c r="R53" s="45">
        <v>486.31</v>
      </c>
      <c r="S53" s="45">
        <f t="shared" si="2"/>
        <v>2006.4699999999998</v>
      </c>
    </row>
    <row r="54" spans="1:19" ht="12.75">
      <c r="A54" s="11" t="s">
        <v>163</v>
      </c>
      <c r="B54" s="11" t="s">
        <v>172</v>
      </c>
      <c r="C54" s="45">
        <v>1896</v>
      </c>
      <c r="D54" s="45"/>
      <c r="E54" s="45">
        <v>8.95</v>
      </c>
      <c r="F54" s="45"/>
      <c r="G54" s="45">
        <v>2.05</v>
      </c>
      <c r="H54" s="45">
        <f t="shared" si="3"/>
        <v>11</v>
      </c>
      <c r="I54" s="45">
        <v>28</v>
      </c>
      <c r="J54" s="45">
        <v>460.79</v>
      </c>
      <c r="K54" s="45">
        <v>30.76</v>
      </c>
      <c r="L54" s="45">
        <v>59.31</v>
      </c>
      <c r="M54" s="11">
        <v>214.9</v>
      </c>
      <c r="N54" s="45">
        <v>6.85</v>
      </c>
      <c r="O54" s="45">
        <f t="shared" si="0"/>
        <v>772.61</v>
      </c>
      <c r="P54" s="45">
        <f t="shared" si="1"/>
        <v>811.61</v>
      </c>
      <c r="Q54" s="45">
        <v>216.23</v>
      </c>
      <c r="R54" s="45">
        <v>573.58</v>
      </c>
      <c r="S54" s="45">
        <f t="shared" si="2"/>
        <v>1601.42</v>
      </c>
    </row>
    <row r="55" spans="1:19" ht="21">
      <c r="A55" s="11" t="s">
        <v>164</v>
      </c>
      <c r="B55" s="11"/>
      <c r="C55" s="45">
        <v>646</v>
      </c>
      <c r="D55" s="45">
        <v>15.35</v>
      </c>
      <c r="E55" s="45">
        <v>4.13</v>
      </c>
      <c r="F55" s="45"/>
      <c r="G55" s="45">
        <v>0.87</v>
      </c>
      <c r="H55" s="45">
        <f t="shared" si="3"/>
        <v>20.35</v>
      </c>
      <c r="I55" s="45">
        <v>1.56</v>
      </c>
      <c r="J55" s="45">
        <v>19.8</v>
      </c>
      <c r="K55" s="45">
        <v>6.87</v>
      </c>
      <c r="L55" s="45">
        <v>139.3</v>
      </c>
      <c r="M55" s="11">
        <v>5.65</v>
      </c>
      <c r="N55" s="45"/>
      <c r="O55" s="45">
        <f t="shared" si="0"/>
        <v>171.62000000000003</v>
      </c>
      <c r="P55" s="45">
        <f t="shared" si="1"/>
        <v>193.53000000000003</v>
      </c>
      <c r="Q55" s="45">
        <v>0.37</v>
      </c>
      <c r="R55" s="45">
        <v>29.46</v>
      </c>
      <c r="S55" s="45">
        <f t="shared" si="2"/>
        <v>223.36000000000004</v>
      </c>
    </row>
    <row r="56" spans="1:19" ht="12.75">
      <c r="A56" s="11" t="s">
        <v>165</v>
      </c>
      <c r="B56" s="11"/>
      <c r="C56" s="45">
        <v>550</v>
      </c>
      <c r="D56" s="45"/>
      <c r="E56" s="45">
        <v>3.21</v>
      </c>
      <c r="F56" s="45"/>
      <c r="G56" s="45">
        <v>7.98</v>
      </c>
      <c r="H56" s="45">
        <f t="shared" si="3"/>
        <v>11.190000000000001</v>
      </c>
      <c r="I56" s="45">
        <v>3.69</v>
      </c>
      <c r="J56" s="45">
        <v>14.71</v>
      </c>
      <c r="K56" s="45">
        <v>5.74</v>
      </c>
      <c r="L56" s="45">
        <v>160.52</v>
      </c>
      <c r="M56" s="11">
        <v>5.91</v>
      </c>
      <c r="N56" s="45">
        <v>0.1</v>
      </c>
      <c r="O56" s="45">
        <f t="shared" si="0"/>
        <v>186.98000000000002</v>
      </c>
      <c r="P56" s="45">
        <f t="shared" si="1"/>
        <v>201.86</v>
      </c>
      <c r="Q56" s="45">
        <v>5.43</v>
      </c>
      <c r="R56" s="45">
        <v>33.14</v>
      </c>
      <c r="S56" s="45">
        <f t="shared" si="2"/>
        <v>240.43</v>
      </c>
    </row>
    <row r="57" spans="1:19" ht="12.75">
      <c r="A57" s="11" t="s">
        <v>166</v>
      </c>
      <c r="B57" s="11"/>
      <c r="C57" s="45">
        <v>1005</v>
      </c>
      <c r="D57" s="45"/>
      <c r="E57" s="45"/>
      <c r="F57" s="45"/>
      <c r="G57" s="45"/>
      <c r="H57" s="45">
        <f t="shared" si="3"/>
        <v>0</v>
      </c>
      <c r="I57" s="45"/>
      <c r="J57" s="45">
        <v>96.82</v>
      </c>
      <c r="K57" s="45">
        <v>0.46</v>
      </c>
      <c r="L57" s="45">
        <v>70.04</v>
      </c>
      <c r="M57" s="11">
        <v>9.61</v>
      </c>
      <c r="N57" s="45">
        <v>0.3</v>
      </c>
      <c r="O57" s="45">
        <f t="shared" si="0"/>
        <v>177.23000000000002</v>
      </c>
      <c r="P57" s="45">
        <f t="shared" si="1"/>
        <v>177.23000000000002</v>
      </c>
      <c r="Q57" s="45">
        <v>2.65</v>
      </c>
      <c r="R57" s="45">
        <v>44.37</v>
      </c>
      <c r="S57" s="45">
        <f t="shared" si="2"/>
        <v>224.25000000000003</v>
      </c>
    </row>
    <row r="58" spans="1:19" ht="12.75">
      <c r="A58" s="11" t="s">
        <v>167</v>
      </c>
      <c r="B58" s="11" t="s">
        <v>172</v>
      </c>
      <c r="C58" s="45">
        <v>12583</v>
      </c>
      <c r="D58" s="45">
        <v>4002.2</v>
      </c>
      <c r="E58" s="45">
        <v>111.91</v>
      </c>
      <c r="F58" s="45">
        <v>958.49</v>
      </c>
      <c r="G58" s="45">
        <v>1485.54</v>
      </c>
      <c r="H58" s="45">
        <f t="shared" si="3"/>
        <v>6558.139999999999</v>
      </c>
      <c r="I58" s="45">
        <v>2609.01</v>
      </c>
      <c r="J58" s="45">
        <v>71.66</v>
      </c>
      <c r="K58" s="45">
        <v>146.18</v>
      </c>
      <c r="L58" s="45">
        <v>16.14</v>
      </c>
      <c r="M58" s="11">
        <v>97.88</v>
      </c>
      <c r="N58" s="45"/>
      <c r="O58" s="45">
        <f t="shared" si="0"/>
        <v>331.86</v>
      </c>
      <c r="P58" s="45">
        <f t="shared" si="1"/>
        <v>9499.01</v>
      </c>
      <c r="Q58" s="45">
        <v>269.6</v>
      </c>
      <c r="R58" s="45">
        <v>399.91</v>
      </c>
      <c r="S58" s="45">
        <f t="shared" si="2"/>
        <v>10168.52</v>
      </c>
    </row>
    <row r="59" spans="1:19" ht="12.75">
      <c r="A59" s="11" t="s">
        <v>168</v>
      </c>
      <c r="B59" s="11" t="s">
        <v>172</v>
      </c>
      <c r="C59" s="45">
        <v>7612</v>
      </c>
      <c r="D59" s="45">
        <v>95</v>
      </c>
      <c r="E59" s="45"/>
      <c r="F59" s="45"/>
      <c r="G59" s="45">
        <v>13.13</v>
      </c>
      <c r="H59" s="45">
        <f t="shared" si="3"/>
        <v>108.13</v>
      </c>
      <c r="I59" s="45">
        <v>1148.53</v>
      </c>
      <c r="J59" s="45">
        <v>303.14</v>
      </c>
      <c r="K59" s="45">
        <v>47.39</v>
      </c>
      <c r="L59" s="45">
        <v>111.34</v>
      </c>
      <c r="M59" s="11">
        <v>167.2</v>
      </c>
      <c r="N59" s="45">
        <v>10.64</v>
      </c>
      <c r="O59" s="45">
        <f t="shared" si="0"/>
        <v>639.7099999999999</v>
      </c>
      <c r="P59" s="45">
        <f t="shared" si="1"/>
        <v>1896.37</v>
      </c>
      <c r="Q59" s="45">
        <v>650.91</v>
      </c>
      <c r="R59" s="45">
        <v>4035.34</v>
      </c>
      <c r="S59" s="45">
        <f t="shared" si="2"/>
        <v>6582.62</v>
      </c>
    </row>
    <row r="60" spans="1:19" ht="21">
      <c r="A60" s="43" t="s">
        <v>169</v>
      </c>
      <c r="B60" s="43"/>
      <c r="C60" s="45">
        <f>SUM(C2:C59)</f>
        <v>355220</v>
      </c>
      <c r="D60" s="45">
        <f aca="true" t="shared" si="4" ref="D60:S60">SUM(D2:D59)</f>
        <v>62095.74999999999</v>
      </c>
      <c r="E60" s="45">
        <f t="shared" si="4"/>
        <v>2644.35</v>
      </c>
      <c r="F60" s="45">
        <f t="shared" si="4"/>
        <v>5858.639999999999</v>
      </c>
      <c r="G60" s="45">
        <f t="shared" si="4"/>
        <v>26320.149999999998</v>
      </c>
      <c r="H60" s="45">
        <f t="shared" si="4"/>
        <v>96918.89000000001</v>
      </c>
      <c r="I60" s="45">
        <f t="shared" si="4"/>
        <v>28308.57</v>
      </c>
      <c r="J60" s="45">
        <f t="shared" si="4"/>
        <v>9364.22</v>
      </c>
      <c r="K60" s="45">
        <f t="shared" si="4"/>
        <v>9479.950000000004</v>
      </c>
      <c r="L60" s="45">
        <f t="shared" si="4"/>
        <v>36919.00999999999</v>
      </c>
      <c r="M60" s="45">
        <f t="shared" si="4"/>
        <v>9016.19</v>
      </c>
      <c r="N60" s="45">
        <f t="shared" si="4"/>
        <v>365.2600000000001</v>
      </c>
      <c r="O60" s="45">
        <f t="shared" si="4"/>
        <v>65144.63000000001</v>
      </c>
      <c r="P60" s="45">
        <f t="shared" si="4"/>
        <v>190372.09000000003</v>
      </c>
      <c r="Q60" s="45">
        <f t="shared" si="4"/>
        <v>25905.510000000006</v>
      </c>
      <c r="R60" s="45">
        <f t="shared" si="4"/>
        <v>24098.270000000004</v>
      </c>
      <c r="S60" s="45">
        <f t="shared" si="4"/>
        <v>240375.87</v>
      </c>
    </row>
  </sheetData>
  <sheetProtection password="CA99" sheet="1" objects="1" scenarios="1" select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I61"/>
  <sheetViews>
    <sheetView workbookViewId="0" topLeftCell="A1">
      <pane xSplit="1" ySplit="2" topLeftCell="X3" activePane="bottomRight" state="frozen"/>
      <selection pane="topLeft" activeCell="A1" sqref="A1"/>
      <selection pane="topRight" activeCell="B1" sqref="B1"/>
      <selection pane="bottomLeft" activeCell="A3" sqref="A3"/>
      <selection pane="bottomRight" activeCell="AI7" sqref="AI7"/>
    </sheetView>
  </sheetViews>
  <sheetFormatPr defaultColWidth="9.140625" defaultRowHeight="12.75"/>
  <cols>
    <col min="1" max="1" width="19.00390625" style="10" customWidth="1"/>
    <col min="2" max="6" width="9.140625" style="10" customWidth="1"/>
    <col min="7" max="7" width="8.28125" style="10" customWidth="1"/>
    <col min="8" max="8" width="8.8515625" style="10" customWidth="1"/>
    <col min="9" max="29" width="9.140625" style="10" customWidth="1"/>
    <col min="30" max="30" width="14.140625" style="10" customWidth="1"/>
    <col min="31" max="31" width="9.140625" style="10" customWidth="1"/>
    <col min="32" max="32" width="40.28125" style="62" customWidth="1"/>
    <col min="33" max="33" width="38.8515625" style="63" customWidth="1"/>
    <col min="34" max="34" width="35.7109375" style="63" customWidth="1"/>
    <col min="35" max="16384" width="9.140625" style="10" customWidth="1"/>
  </cols>
  <sheetData>
    <row r="1" spans="1:29" ht="19.5" thickBot="1">
      <c r="A1" s="59" t="s">
        <v>173</v>
      </c>
      <c r="B1" s="89" t="s">
        <v>174</v>
      </c>
      <c r="C1" s="89"/>
      <c r="D1" s="89"/>
      <c r="E1" s="89"/>
      <c r="F1" s="60" t="s">
        <v>175</v>
      </c>
      <c r="G1" s="60"/>
      <c r="H1" s="89" t="s">
        <v>176</v>
      </c>
      <c r="I1" s="89"/>
      <c r="J1" s="60" t="s">
        <v>177</v>
      </c>
      <c r="K1" s="60"/>
      <c r="L1" s="61" t="s">
        <v>187</v>
      </c>
      <c r="M1" s="89" t="s">
        <v>188</v>
      </c>
      <c r="N1" s="89"/>
      <c r="O1" s="89" t="s">
        <v>189</v>
      </c>
      <c r="P1" s="89"/>
      <c r="Q1" s="89" t="s">
        <v>190</v>
      </c>
      <c r="R1" s="89"/>
      <c r="S1" s="89" t="s">
        <v>191</v>
      </c>
      <c r="T1" s="89"/>
      <c r="U1" s="60"/>
      <c r="V1" s="89" t="s">
        <v>12</v>
      </c>
      <c r="W1" s="89"/>
      <c r="X1" s="89" t="s">
        <v>13</v>
      </c>
      <c r="Y1" s="89"/>
      <c r="Z1" s="89" t="s">
        <v>14</v>
      </c>
      <c r="AA1" s="89"/>
      <c r="AB1" s="89" t="s">
        <v>93</v>
      </c>
      <c r="AC1" s="89"/>
    </row>
    <row r="2" spans="1:34" ht="36.75">
      <c r="A2" s="64" t="s">
        <v>178</v>
      </c>
      <c r="B2" s="60" t="s">
        <v>6</v>
      </c>
      <c r="C2" s="60" t="s">
        <v>179</v>
      </c>
      <c r="D2" s="60" t="s">
        <v>180</v>
      </c>
      <c r="E2" s="60" t="s">
        <v>9</v>
      </c>
      <c r="F2" s="61" t="s">
        <v>181</v>
      </c>
      <c r="G2" s="61" t="s">
        <v>182</v>
      </c>
      <c r="H2" s="60" t="s">
        <v>9</v>
      </c>
      <c r="I2" s="60" t="s">
        <v>183</v>
      </c>
      <c r="J2" s="61" t="s">
        <v>184</v>
      </c>
      <c r="K2" s="61" t="s">
        <v>9</v>
      </c>
      <c r="L2" s="65"/>
      <c r="M2" s="60" t="s">
        <v>18</v>
      </c>
      <c r="N2" s="60" t="s">
        <v>192</v>
      </c>
      <c r="O2" s="60" t="s">
        <v>18</v>
      </c>
      <c r="P2" s="60" t="s">
        <v>192</v>
      </c>
      <c r="Q2" s="60" t="s">
        <v>18</v>
      </c>
      <c r="R2" s="60" t="s">
        <v>192</v>
      </c>
      <c r="S2" s="60" t="s">
        <v>18</v>
      </c>
      <c r="T2" s="60" t="s">
        <v>192</v>
      </c>
      <c r="U2" s="61" t="s">
        <v>187</v>
      </c>
      <c r="V2" s="60" t="s">
        <v>18</v>
      </c>
      <c r="W2" s="60" t="s">
        <v>192</v>
      </c>
      <c r="X2" s="60" t="s">
        <v>18</v>
      </c>
      <c r="Y2" s="60" t="s">
        <v>192</v>
      </c>
      <c r="Z2" s="60" t="s">
        <v>18</v>
      </c>
      <c r="AA2" s="60" t="s">
        <v>192</v>
      </c>
      <c r="AB2" s="60" t="s">
        <v>18</v>
      </c>
      <c r="AC2" s="60" t="s">
        <v>192</v>
      </c>
      <c r="AE2" s="60" t="s">
        <v>213</v>
      </c>
      <c r="AF2" s="66" t="s">
        <v>214</v>
      </c>
      <c r="AG2" s="67" t="s">
        <v>240</v>
      </c>
      <c r="AH2" s="67" t="s">
        <v>241</v>
      </c>
    </row>
    <row r="3" spans="1:35" ht="22.5">
      <c r="A3" s="59" t="s">
        <v>112</v>
      </c>
      <c r="B3" s="60">
        <v>20.19</v>
      </c>
      <c r="C3" s="60">
        <v>16.33</v>
      </c>
      <c r="D3" s="60">
        <v>0.1</v>
      </c>
      <c r="E3" s="60">
        <v>36.62</v>
      </c>
      <c r="F3" s="60" t="s">
        <v>185</v>
      </c>
      <c r="G3" s="60" t="s">
        <v>185</v>
      </c>
      <c r="H3" s="60">
        <v>16.7</v>
      </c>
      <c r="I3" s="60" t="s">
        <v>185</v>
      </c>
      <c r="J3" s="60">
        <v>2.92</v>
      </c>
      <c r="K3" s="60">
        <v>56.24</v>
      </c>
      <c r="L3" s="60">
        <v>13</v>
      </c>
      <c r="M3" s="60">
        <v>3</v>
      </c>
      <c r="N3" s="60">
        <v>13.5</v>
      </c>
      <c r="O3" s="60">
        <v>3</v>
      </c>
      <c r="P3" s="60">
        <v>13.5</v>
      </c>
      <c r="Q3" s="60">
        <v>10</v>
      </c>
      <c r="R3" s="60">
        <v>1.19</v>
      </c>
      <c r="S3" s="60">
        <v>1</v>
      </c>
      <c r="T3" s="60">
        <v>5.5</v>
      </c>
      <c r="U3" s="60">
        <v>56</v>
      </c>
      <c r="V3" s="60">
        <v>28</v>
      </c>
      <c r="W3" s="60">
        <v>6.45</v>
      </c>
      <c r="X3" s="60">
        <v>3</v>
      </c>
      <c r="Y3" s="60">
        <v>0.7</v>
      </c>
      <c r="Z3" s="60">
        <v>27</v>
      </c>
      <c r="AA3" s="60">
        <v>7.18</v>
      </c>
      <c r="AB3" s="60">
        <v>3</v>
      </c>
      <c r="AC3" s="68">
        <v>2</v>
      </c>
      <c r="AD3" s="69">
        <f>AE3-K3</f>
        <v>113.75999999999999</v>
      </c>
      <c r="AE3" s="45">
        <v>170</v>
      </c>
      <c r="AG3" s="70" t="s">
        <v>242</v>
      </c>
      <c r="AH3" s="70" t="s">
        <v>243</v>
      </c>
      <c r="AI3" s="10">
        <v>11</v>
      </c>
    </row>
    <row r="4" spans="1:34" ht="22.5">
      <c r="A4" s="59" t="s">
        <v>113</v>
      </c>
      <c r="B4" s="60">
        <v>9.95</v>
      </c>
      <c r="C4" s="60">
        <v>127.28</v>
      </c>
      <c r="D4" s="60">
        <v>0.3</v>
      </c>
      <c r="E4" s="60">
        <v>137.53</v>
      </c>
      <c r="F4" s="60" t="s">
        <v>185</v>
      </c>
      <c r="G4" s="60">
        <v>2.02</v>
      </c>
      <c r="H4" s="60">
        <v>19.35</v>
      </c>
      <c r="I4" s="60" t="s">
        <v>185</v>
      </c>
      <c r="J4" s="60">
        <v>8.34</v>
      </c>
      <c r="K4" s="60">
        <v>167.24</v>
      </c>
      <c r="L4" s="60">
        <v>11</v>
      </c>
      <c r="M4" s="60">
        <v>3</v>
      </c>
      <c r="N4" s="60">
        <v>6.74</v>
      </c>
      <c r="O4" s="60">
        <v>3</v>
      </c>
      <c r="P4" s="60">
        <v>6.74</v>
      </c>
      <c r="Q4" s="60" t="s">
        <v>185</v>
      </c>
      <c r="R4" s="60" t="s">
        <v>185</v>
      </c>
      <c r="S4" s="60">
        <v>1</v>
      </c>
      <c r="T4" s="60">
        <v>0.4</v>
      </c>
      <c r="U4" s="60">
        <v>122</v>
      </c>
      <c r="V4" s="60">
        <v>1</v>
      </c>
      <c r="W4" s="60">
        <v>0.13</v>
      </c>
      <c r="X4" s="60">
        <v>15</v>
      </c>
      <c r="Y4" s="60">
        <v>11.04</v>
      </c>
      <c r="Z4" s="60">
        <v>113</v>
      </c>
      <c r="AA4" s="60">
        <v>114.41</v>
      </c>
      <c r="AB4" s="60">
        <v>3</v>
      </c>
      <c r="AC4" s="68">
        <v>1.7</v>
      </c>
      <c r="AD4" s="69">
        <f aca="true" t="shared" si="0" ref="AD4:AD61">AE4-K4</f>
        <v>697.76</v>
      </c>
      <c r="AE4" s="45">
        <v>865</v>
      </c>
      <c r="AG4" s="70" t="s">
        <v>244</v>
      </c>
      <c r="AH4" s="70" t="s">
        <v>243</v>
      </c>
    </row>
    <row r="5" spans="1:34" ht="12.75">
      <c r="A5" s="59" t="s">
        <v>114</v>
      </c>
      <c r="B5" s="60">
        <v>46.45</v>
      </c>
      <c r="C5" s="60">
        <v>359.32</v>
      </c>
      <c r="D5" s="60">
        <v>4.2</v>
      </c>
      <c r="E5" s="60">
        <v>409.97</v>
      </c>
      <c r="F5" s="60" t="s">
        <v>185</v>
      </c>
      <c r="G5" s="60">
        <v>3.2</v>
      </c>
      <c r="H5" s="60">
        <v>11.6</v>
      </c>
      <c r="I5" s="60">
        <v>1.29</v>
      </c>
      <c r="J5" s="60">
        <v>28.21</v>
      </c>
      <c r="K5" s="60">
        <v>452.98</v>
      </c>
      <c r="L5" s="60">
        <v>56</v>
      </c>
      <c r="M5" s="60">
        <v>2</v>
      </c>
      <c r="N5" s="60">
        <v>1.35</v>
      </c>
      <c r="O5" s="60">
        <v>2</v>
      </c>
      <c r="P5" s="60">
        <v>1.35</v>
      </c>
      <c r="Q5" s="60">
        <v>3</v>
      </c>
      <c r="R5" s="60">
        <v>3.04</v>
      </c>
      <c r="S5" s="60" t="s">
        <v>185</v>
      </c>
      <c r="T5" s="60" t="s">
        <v>185</v>
      </c>
      <c r="U5" s="60">
        <v>390</v>
      </c>
      <c r="V5" s="60">
        <v>9</v>
      </c>
      <c r="W5" s="60">
        <v>5.79</v>
      </c>
      <c r="X5" s="60">
        <v>29</v>
      </c>
      <c r="Y5" s="60">
        <v>17.55</v>
      </c>
      <c r="Z5" s="60">
        <v>368</v>
      </c>
      <c r="AA5" s="60">
        <v>318.56</v>
      </c>
      <c r="AB5" s="60">
        <v>69</v>
      </c>
      <c r="AC5" s="60">
        <v>15.01</v>
      </c>
      <c r="AD5" s="69">
        <f t="shared" si="0"/>
        <v>392.02</v>
      </c>
      <c r="AE5" s="45">
        <v>845</v>
      </c>
      <c r="AF5" s="62" t="s">
        <v>232</v>
      </c>
      <c r="AG5" s="70" t="s">
        <v>245</v>
      </c>
      <c r="AH5" s="70" t="s">
        <v>246</v>
      </c>
    </row>
    <row r="6" spans="1:34" ht="33.75">
      <c r="A6" s="59" t="s">
        <v>116</v>
      </c>
      <c r="B6" s="60">
        <v>150.24</v>
      </c>
      <c r="C6" s="71">
        <v>1881.2</v>
      </c>
      <c r="D6" s="60">
        <v>25.5</v>
      </c>
      <c r="E6" s="71">
        <v>2056.94</v>
      </c>
      <c r="F6" s="60">
        <v>1.15</v>
      </c>
      <c r="G6" s="60">
        <v>183.67</v>
      </c>
      <c r="H6" s="60">
        <v>141.99</v>
      </c>
      <c r="I6" s="60">
        <v>6.65</v>
      </c>
      <c r="J6" s="60">
        <v>106.87</v>
      </c>
      <c r="K6" s="71">
        <v>2490.62</v>
      </c>
      <c r="L6" s="60">
        <v>237</v>
      </c>
      <c r="M6" s="60">
        <v>10</v>
      </c>
      <c r="N6" s="60">
        <v>62.21</v>
      </c>
      <c r="O6" s="60">
        <v>9</v>
      </c>
      <c r="P6" s="60">
        <v>62.12</v>
      </c>
      <c r="Q6" s="60">
        <v>18</v>
      </c>
      <c r="R6" s="60">
        <v>4.58</v>
      </c>
      <c r="S6" s="60">
        <v>2</v>
      </c>
      <c r="T6" s="60">
        <v>0.45</v>
      </c>
      <c r="U6" s="72">
        <v>1610</v>
      </c>
      <c r="V6" s="60">
        <v>149</v>
      </c>
      <c r="W6" s="60">
        <v>84.79</v>
      </c>
      <c r="X6" s="60">
        <v>130</v>
      </c>
      <c r="Y6" s="60">
        <v>43.11</v>
      </c>
      <c r="Z6" s="72">
        <v>1518</v>
      </c>
      <c r="AA6" s="71">
        <v>1697.4</v>
      </c>
      <c r="AB6" s="60">
        <v>88</v>
      </c>
      <c r="AC6" s="60">
        <v>38.63</v>
      </c>
      <c r="AD6" s="69">
        <f t="shared" si="0"/>
        <v>1505.38</v>
      </c>
      <c r="AE6" s="45">
        <v>3996</v>
      </c>
      <c r="AG6" s="70" t="s">
        <v>247</v>
      </c>
      <c r="AH6" s="70" t="s">
        <v>248</v>
      </c>
    </row>
    <row r="7" spans="1:34" ht="22.5">
      <c r="A7" s="59" t="s">
        <v>115</v>
      </c>
      <c r="B7" s="60">
        <v>2.77</v>
      </c>
      <c r="C7" s="60">
        <v>54.67</v>
      </c>
      <c r="D7" s="60" t="s">
        <v>185</v>
      </c>
      <c r="E7" s="60">
        <v>57.44</v>
      </c>
      <c r="F7" s="60" t="s">
        <v>185</v>
      </c>
      <c r="G7" s="60" t="s">
        <v>185</v>
      </c>
      <c r="H7" s="60">
        <v>15.28</v>
      </c>
      <c r="I7" s="60" t="s">
        <v>185</v>
      </c>
      <c r="J7" s="60">
        <v>3.37</v>
      </c>
      <c r="K7" s="60">
        <v>76.09</v>
      </c>
      <c r="L7" s="60">
        <v>32</v>
      </c>
      <c r="M7" s="60" t="s">
        <v>185</v>
      </c>
      <c r="N7" s="60" t="s">
        <v>185</v>
      </c>
      <c r="O7" s="60" t="s">
        <v>27</v>
      </c>
      <c r="P7" s="60" t="s">
        <v>185</v>
      </c>
      <c r="Q7" s="60">
        <v>7</v>
      </c>
      <c r="R7" s="60">
        <v>0.96</v>
      </c>
      <c r="S7" s="60" t="s">
        <v>185</v>
      </c>
      <c r="T7" s="60" t="s">
        <v>185</v>
      </c>
      <c r="U7" s="60">
        <v>82</v>
      </c>
      <c r="V7" s="60">
        <v>40</v>
      </c>
      <c r="W7" s="60">
        <v>20.23</v>
      </c>
      <c r="X7" s="60">
        <v>5</v>
      </c>
      <c r="Y7" s="60">
        <v>3.05</v>
      </c>
      <c r="Z7" s="60">
        <v>49</v>
      </c>
      <c r="AA7" s="60">
        <v>24.52</v>
      </c>
      <c r="AB7" s="60">
        <v>23</v>
      </c>
      <c r="AC7" s="60">
        <v>6.87</v>
      </c>
      <c r="AD7" s="69">
        <f>AE6-K7</f>
        <v>3919.91</v>
      </c>
      <c r="AE7" s="45">
        <v>1427</v>
      </c>
      <c r="AF7" s="62" t="s">
        <v>215</v>
      </c>
      <c r="AG7" s="70" t="s">
        <v>249</v>
      </c>
      <c r="AH7" s="70" t="s">
        <v>246</v>
      </c>
    </row>
    <row r="8" spans="1:34" ht="12.75">
      <c r="A8" s="59" t="s">
        <v>117</v>
      </c>
      <c r="B8" s="60">
        <v>445.04</v>
      </c>
      <c r="C8" s="71">
        <v>1513.18</v>
      </c>
      <c r="D8" s="71">
        <v>1201.29</v>
      </c>
      <c r="E8" s="71">
        <v>3159.51</v>
      </c>
      <c r="F8" s="60">
        <v>0.19</v>
      </c>
      <c r="G8" s="71">
        <v>1169.43</v>
      </c>
      <c r="H8" s="60">
        <v>729.34</v>
      </c>
      <c r="I8" s="60">
        <v>0.08</v>
      </c>
      <c r="J8" s="60">
        <v>90.77</v>
      </c>
      <c r="K8" s="71">
        <v>5149.24</v>
      </c>
      <c r="L8" s="60">
        <v>402</v>
      </c>
      <c r="M8" s="60">
        <v>25</v>
      </c>
      <c r="N8" s="60">
        <v>59.05</v>
      </c>
      <c r="O8" s="60">
        <v>21</v>
      </c>
      <c r="P8" s="60">
        <v>51.41</v>
      </c>
      <c r="Q8" s="60">
        <v>323</v>
      </c>
      <c r="R8" s="60">
        <v>256.98</v>
      </c>
      <c r="S8" s="60">
        <v>3</v>
      </c>
      <c r="T8" s="60">
        <v>6.5</v>
      </c>
      <c r="U8" s="72">
        <v>2072</v>
      </c>
      <c r="V8" s="60">
        <v>160</v>
      </c>
      <c r="W8" s="60">
        <v>47.79</v>
      </c>
      <c r="X8" s="72">
        <v>1703</v>
      </c>
      <c r="Y8" s="60">
        <v>688.85</v>
      </c>
      <c r="Z8" s="60">
        <v>602</v>
      </c>
      <c r="AA8" s="60">
        <v>499.8</v>
      </c>
      <c r="AB8" s="60">
        <v>697</v>
      </c>
      <c r="AC8" s="60">
        <v>276.07</v>
      </c>
      <c r="AD8" s="69">
        <f t="shared" si="0"/>
        <v>3101.76</v>
      </c>
      <c r="AE8" s="45">
        <v>8251</v>
      </c>
      <c r="AF8" s="62" t="s">
        <v>216</v>
      </c>
      <c r="AG8" s="70" t="s">
        <v>250</v>
      </c>
      <c r="AH8" s="70" t="s">
        <v>251</v>
      </c>
    </row>
    <row r="9" spans="1:34" ht="33.75">
      <c r="A9" s="59" t="s">
        <v>118</v>
      </c>
      <c r="B9" s="71">
        <v>1304.33</v>
      </c>
      <c r="C9" s="71">
        <v>2255.79</v>
      </c>
      <c r="D9" s="60">
        <v>156.27</v>
      </c>
      <c r="E9" s="71">
        <v>3716.39</v>
      </c>
      <c r="F9" s="60">
        <v>0.5</v>
      </c>
      <c r="G9" s="60">
        <v>110.32</v>
      </c>
      <c r="H9" s="60">
        <v>702.87</v>
      </c>
      <c r="I9" s="60">
        <v>30.1</v>
      </c>
      <c r="J9" s="60">
        <v>103.45</v>
      </c>
      <c r="K9" s="71">
        <v>4633.53</v>
      </c>
      <c r="L9" s="60">
        <v>158</v>
      </c>
      <c r="M9" s="60">
        <v>108</v>
      </c>
      <c r="N9" s="60">
        <v>970.58</v>
      </c>
      <c r="O9" s="60">
        <v>108</v>
      </c>
      <c r="P9" s="60">
        <v>970.58</v>
      </c>
      <c r="Q9" s="60">
        <v>21</v>
      </c>
      <c r="R9" s="60">
        <v>68.37</v>
      </c>
      <c r="S9" s="60">
        <v>15</v>
      </c>
      <c r="T9" s="60">
        <v>88.24</v>
      </c>
      <c r="U9" s="72">
        <v>1321</v>
      </c>
      <c r="V9" s="60">
        <v>168</v>
      </c>
      <c r="W9" s="60">
        <v>52.95</v>
      </c>
      <c r="X9" s="60">
        <v>884</v>
      </c>
      <c r="Y9" s="60">
        <v>532.97</v>
      </c>
      <c r="Z9" s="60">
        <v>672</v>
      </c>
      <c r="AA9" s="71">
        <v>1447.36</v>
      </c>
      <c r="AB9" s="60">
        <v>455</v>
      </c>
      <c r="AC9" s="60">
        <v>222.51</v>
      </c>
      <c r="AD9" s="69">
        <f t="shared" si="0"/>
        <v>11815.470000000001</v>
      </c>
      <c r="AE9" s="45">
        <v>16449</v>
      </c>
      <c r="AF9" s="62" t="s">
        <v>231</v>
      </c>
      <c r="AG9" s="70" t="s">
        <v>252</v>
      </c>
      <c r="AH9" s="70" t="s">
        <v>253</v>
      </c>
    </row>
    <row r="10" spans="1:34" ht="22.5">
      <c r="A10" s="59" t="s">
        <v>119</v>
      </c>
      <c r="B10" s="60">
        <v>172.09</v>
      </c>
      <c r="C10" s="60">
        <v>805.73</v>
      </c>
      <c r="D10" s="60">
        <v>133.37</v>
      </c>
      <c r="E10" s="71">
        <v>1111.19</v>
      </c>
      <c r="F10" s="60">
        <v>0.55</v>
      </c>
      <c r="G10" s="60">
        <v>9.96</v>
      </c>
      <c r="H10" s="60">
        <v>178.51</v>
      </c>
      <c r="I10" s="60">
        <v>0.01</v>
      </c>
      <c r="J10" s="60">
        <v>33.34</v>
      </c>
      <c r="K10" s="71">
        <v>1333.55</v>
      </c>
      <c r="L10" s="60">
        <v>65</v>
      </c>
      <c r="M10" s="60">
        <v>16</v>
      </c>
      <c r="N10" s="60">
        <v>109.92</v>
      </c>
      <c r="O10" s="60">
        <v>16</v>
      </c>
      <c r="P10" s="60">
        <v>100.91</v>
      </c>
      <c r="Q10" s="60">
        <v>40</v>
      </c>
      <c r="R10" s="60">
        <v>24.22</v>
      </c>
      <c r="S10" s="60">
        <v>2</v>
      </c>
      <c r="T10" s="60">
        <v>26.54</v>
      </c>
      <c r="U10" s="72">
        <v>1081</v>
      </c>
      <c r="V10" s="60">
        <v>281</v>
      </c>
      <c r="W10" s="60">
        <v>109.06</v>
      </c>
      <c r="X10" s="60">
        <v>753</v>
      </c>
      <c r="Y10" s="60">
        <v>254.94</v>
      </c>
      <c r="Z10" s="60">
        <v>357</v>
      </c>
      <c r="AA10" s="60">
        <v>270.38</v>
      </c>
      <c r="AB10" s="60">
        <v>424</v>
      </c>
      <c r="AC10" s="60">
        <v>170.87</v>
      </c>
      <c r="AD10" s="69">
        <f t="shared" si="0"/>
        <v>5732.45</v>
      </c>
      <c r="AE10" s="45">
        <v>7066</v>
      </c>
      <c r="AG10" s="70" t="s">
        <v>254</v>
      </c>
      <c r="AH10" s="70" t="s">
        <v>255</v>
      </c>
    </row>
    <row r="11" spans="1:34" ht="45">
      <c r="A11" s="59" t="s">
        <v>120</v>
      </c>
      <c r="B11" s="71">
        <v>2511.43</v>
      </c>
      <c r="C11" s="71">
        <v>3026.52</v>
      </c>
      <c r="D11" s="71">
        <v>5604.38</v>
      </c>
      <c r="E11" s="71">
        <v>11142.33</v>
      </c>
      <c r="F11" s="60">
        <v>1.89</v>
      </c>
      <c r="G11" s="71">
        <v>1782.41</v>
      </c>
      <c r="H11" s="60">
        <v>795.82</v>
      </c>
      <c r="I11" s="60">
        <v>15.59</v>
      </c>
      <c r="J11" s="60">
        <v>143.54</v>
      </c>
      <c r="K11" s="71">
        <v>13865.99</v>
      </c>
      <c r="L11" s="60">
        <v>765</v>
      </c>
      <c r="M11" s="60">
        <v>227</v>
      </c>
      <c r="N11" s="60">
        <v>748.82</v>
      </c>
      <c r="O11" s="60">
        <v>218</v>
      </c>
      <c r="P11" s="60">
        <v>667.52</v>
      </c>
      <c r="Q11" s="60">
        <v>29</v>
      </c>
      <c r="R11" s="60">
        <v>8.63</v>
      </c>
      <c r="S11" s="60">
        <v>189</v>
      </c>
      <c r="T11" s="71">
        <v>1227.73</v>
      </c>
      <c r="U11" s="72">
        <v>2574</v>
      </c>
      <c r="V11" s="60">
        <v>400</v>
      </c>
      <c r="W11" s="60">
        <v>91.09</v>
      </c>
      <c r="X11" s="72">
        <v>1934</v>
      </c>
      <c r="Y11" s="60">
        <v>576.72</v>
      </c>
      <c r="Z11" s="60">
        <v>44</v>
      </c>
      <c r="AA11" s="60">
        <v>26.33</v>
      </c>
      <c r="AB11" s="72">
        <v>2167</v>
      </c>
      <c r="AC11" s="71">
        <v>2332.36</v>
      </c>
      <c r="AD11" s="69">
        <f t="shared" si="0"/>
        <v>11135.01</v>
      </c>
      <c r="AE11" s="45">
        <v>25001</v>
      </c>
      <c r="AF11" s="62" t="s">
        <v>234</v>
      </c>
      <c r="AG11" s="70" t="s">
        <v>256</v>
      </c>
      <c r="AH11" s="70" t="s">
        <v>257</v>
      </c>
    </row>
    <row r="12" spans="1:34" ht="22.5">
      <c r="A12" s="59" t="s">
        <v>121</v>
      </c>
      <c r="B12" s="60">
        <v>25.99</v>
      </c>
      <c r="C12" s="60">
        <v>525.93</v>
      </c>
      <c r="D12" s="60">
        <v>166.07</v>
      </c>
      <c r="E12" s="60">
        <v>717.99</v>
      </c>
      <c r="F12" s="60" t="s">
        <v>185</v>
      </c>
      <c r="G12" s="60">
        <v>11.52</v>
      </c>
      <c r="H12" s="60">
        <v>196.33</v>
      </c>
      <c r="I12" s="60">
        <v>5.3</v>
      </c>
      <c r="J12" s="60">
        <v>14.04</v>
      </c>
      <c r="K12" s="60">
        <v>939.88</v>
      </c>
      <c r="L12" s="60">
        <v>63</v>
      </c>
      <c r="M12" s="60" t="s">
        <v>185</v>
      </c>
      <c r="N12" s="60" t="s">
        <v>185</v>
      </c>
      <c r="O12" s="60" t="s">
        <v>27</v>
      </c>
      <c r="P12" s="60" t="s">
        <v>185</v>
      </c>
      <c r="Q12" s="60">
        <v>21</v>
      </c>
      <c r="R12" s="60">
        <v>7.55</v>
      </c>
      <c r="S12" s="60" t="s">
        <v>185</v>
      </c>
      <c r="T12" s="60" t="s">
        <v>185</v>
      </c>
      <c r="U12" s="60">
        <v>945</v>
      </c>
      <c r="V12" s="60">
        <v>145</v>
      </c>
      <c r="W12" s="60">
        <v>28.56</v>
      </c>
      <c r="X12" s="60">
        <v>569</v>
      </c>
      <c r="Y12" s="60">
        <v>172.8</v>
      </c>
      <c r="Z12" s="60">
        <v>524</v>
      </c>
      <c r="AA12" s="60">
        <v>274.74</v>
      </c>
      <c r="AB12" s="60">
        <v>378</v>
      </c>
      <c r="AC12" s="60">
        <v>48.83</v>
      </c>
      <c r="AD12" s="69">
        <f t="shared" si="0"/>
        <v>1690.12</v>
      </c>
      <c r="AE12" s="45">
        <v>2630</v>
      </c>
      <c r="AG12" s="70" t="s">
        <v>258</v>
      </c>
      <c r="AH12" s="70" t="s">
        <v>259</v>
      </c>
    </row>
    <row r="13" spans="1:34" ht="67.5">
      <c r="A13" s="59" t="s">
        <v>122</v>
      </c>
      <c r="B13" s="71">
        <v>10530.71</v>
      </c>
      <c r="C13" s="71">
        <v>3172.6</v>
      </c>
      <c r="D13" s="60">
        <v>895.35</v>
      </c>
      <c r="E13" s="71">
        <v>14598.66</v>
      </c>
      <c r="F13" s="60">
        <v>16.67</v>
      </c>
      <c r="G13" s="71">
        <v>3047.64</v>
      </c>
      <c r="H13" s="60">
        <v>848.07</v>
      </c>
      <c r="I13" s="60">
        <v>1.47</v>
      </c>
      <c r="J13" s="60">
        <v>365.84</v>
      </c>
      <c r="K13" s="71">
        <v>18876.88</v>
      </c>
      <c r="L13" s="72">
        <v>2523</v>
      </c>
      <c r="M13" s="72">
        <v>1404</v>
      </c>
      <c r="N13" s="71">
        <v>7222.14</v>
      </c>
      <c r="O13" s="72">
        <v>1379</v>
      </c>
      <c r="P13" s="71">
        <v>7020.18</v>
      </c>
      <c r="Q13" s="60">
        <v>155</v>
      </c>
      <c r="R13" s="60">
        <v>371.05</v>
      </c>
      <c r="S13" s="60">
        <v>42</v>
      </c>
      <c r="T13" s="60">
        <v>297.8</v>
      </c>
      <c r="U13" s="72">
        <v>2405</v>
      </c>
      <c r="V13" s="60">
        <v>632</v>
      </c>
      <c r="W13" s="71">
        <v>1027.37</v>
      </c>
      <c r="X13" s="72">
        <v>1841</v>
      </c>
      <c r="Y13" s="71">
        <v>1111.66</v>
      </c>
      <c r="Z13" s="60">
        <v>468</v>
      </c>
      <c r="AA13" s="60">
        <v>610.97</v>
      </c>
      <c r="AB13" s="60">
        <v>706</v>
      </c>
      <c r="AC13" s="60">
        <v>405.18</v>
      </c>
      <c r="AD13" s="69">
        <f t="shared" si="0"/>
        <v>19400.12</v>
      </c>
      <c r="AE13" s="45">
        <v>38277</v>
      </c>
      <c r="AF13" s="62" t="s">
        <v>235</v>
      </c>
      <c r="AG13" s="70" t="s">
        <v>260</v>
      </c>
      <c r="AH13" s="70" t="s">
        <v>346</v>
      </c>
    </row>
    <row r="14" spans="1:34" ht="22.5">
      <c r="A14" s="59" t="s">
        <v>123</v>
      </c>
      <c r="B14" s="60">
        <v>2</v>
      </c>
      <c r="C14" s="60">
        <v>62.62</v>
      </c>
      <c r="D14" s="60">
        <v>11</v>
      </c>
      <c r="E14" s="60">
        <v>75.62</v>
      </c>
      <c r="F14" s="60" t="s">
        <v>185</v>
      </c>
      <c r="G14" s="60" t="s">
        <v>185</v>
      </c>
      <c r="H14" s="60">
        <v>26.85</v>
      </c>
      <c r="I14" s="60" t="s">
        <v>185</v>
      </c>
      <c r="J14" s="60">
        <v>17.22</v>
      </c>
      <c r="K14" s="60">
        <v>119.69</v>
      </c>
      <c r="L14" s="60">
        <v>1</v>
      </c>
      <c r="M14" s="60" t="s">
        <v>185</v>
      </c>
      <c r="N14" s="60" t="s">
        <v>185</v>
      </c>
      <c r="O14" s="60" t="s">
        <v>27</v>
      </c>
      <c r="P14" s="60" t="s">
        <v>185</v>
      </c>
      <c r="Q14" s="60" t="s">
        <v>185</v>
      </c>
      <c r="R14" s="60" t="s">
        <v>185</v>
      </c>
      <c r="S14" s="60" t="s">
        <v>185</v>
      </c>
      <c r="T14" s="60" t="s">
        <v>185</v>
      </c>
      <c r="U14" s="60">
        <v>107</v>
      </c>
      <c r="V14" s="60">
        <v>30</v>
      </c>
      <c r="W14" s="60">
        <v>7.44</v>
      </c>
      <c r="X14" s="60">
        <v>96</v>
      </c>
      <c r="Y14" s="60">
        <v>46.3</v>
      </c>
      <c r="Z14" s="60">
        <v>2</v>
      </c>
      <c r="AA14" s="60">
        <v>1.4</v>
      </c>
      <c r="AB14" s="60">
        <v>33</v>
      </c>
      <c r="AC14" s="60">
        <v>7.48</v>
      </c>
      <c r="AD14" s="69">
        <f t="shared" si="0"/>
        <v>518.31</v>
      </c>
      <c r="AE14" s="45">
        <v>638</v>
      </c>
      <c r="AG14" s="70" t="s">
        <v>261</v>
      </c>
      <c r="AH14" s="70"/>
    </row>
    <row r="15" spans="1:34" ht="22.5">
      <c r="A15" s="59" t="s">
        <v>124</v>
      </c>
      <c r="B15" s="71">
        <v>7489.94</v>
      </c>
      <c r="C15" s="60">
        <v>373.66</v>
      </c>
      <c r="D15" s="60">
        <v>356.52</v>
      </c>
      <c r="E15" s="71">
        <v>8220.12</v>
      </c>
      <c r="F15" s="60" t="s">
        <v>185</v>
      </c>
      <c r="G15" s="60">
        <v>48.9</v>
      </c>
      <c r="H15" s="60">
        <v>48.54</v>
      </c>
      <c r="I15" s="60">
        <v>1</v>
      </c>
      <c r="J15" s="60">
        <v>294.31</v>
      </c>
      <c r="K15" s="71">
        <v>8611.87</v>
      </c>
      <c r="L15" s="72">
        <v>1022</v>
      </c>
      <c r="M15" s="60">
        <v>874</v>
      </c>
      <c r="N15" s="71">
        <v>6578.73</v>
      </c>
      <c r="O15" s="60">
        <v>871</v>
      </c>
      <c r="P15" s="71">
        <v>6506.38</v>
      </c>
      <c r="Q15" s="60">
        <v>16</v>
      </c>
      <c r="R15" s="60">
        <v>4.86</v>
      </c>
      <c r="S15" s="60">
        <v>36</v>
      </c>
      <c r="T15" s="60">
        <v>461.97</v>
      </c>
      <c r="U15" s="60">
        <v>253</v>
      </c>
      <c r="V15" s="60">
        <v>2</v>
      </c>
      <c r="W15" s="60">
        <v>4.47</v>
      </c>
      <c r="X15" s="60">
        <v>201</v>
      </c>
      <c r="Y15" s="60">
        <v>226.98</v>
      </c>
      <c r="Z15" s="60">
        <v>59</v>
      </c>
      <c r="AA15" s="60">
        <v>128.63</v>
      </c>
      <c r="AB15" s="60">
        <v>13</v>
      </c>
      <c r="AC15" s="60">
        <v>13.58</v>
      </c>
      <c r="AD15" s="69">
        <f t="shared" si="0"/>
        <v>1616.1299999999992</v>
      </c>
      <c r="AE15" s="45">
        <v>10228</v>
      </c>
      <c r="AF15" s="62" t="s">
        <v>217</v>
      </c>
      <c r="AG15" s="70" t="s">
        <v>262</v>
      </c>
      <c r="AH15" s="70" t="s">
        <v>263</v>
      </c>
    </row>
    <row r="16" spans="1:34" ht="22.5">
      <c r="A16" s="59" t="s">
        <v>125</v>
      </c>
      <c r="B16" s="60">
        <v>9.93</v>
      </c>
      <c r="C16" s="71">
        <v>1524.77</v>
      </c>
      <c r="D16" s="71">
        <v>1219.87</v>
      </c>
      <c r="E16" s="71">
        <v>2754.57</v>
      </c>
      <c r="F16" s="60" t="s">
        <v>185</v>
      </c>
      <c r="G16" s="60">
        <v>985.22</v>
      </c>
      <c r="H16" s="71">
        <v>1568.58</v>
      </c>
      <c r="I16" s="60" t="s">
        <v>185</v>
      </c>
      <c r="J16" s="60">
        <v>49.18</v>
      </c>
      <c r="K16" s="71">
        <v>5357.55</v>
      </c>
      <c r="L16" s="60">
        <v>45</v>
      </c>
      <c r="M16" s="60" t="s">
        <v>185</v>
      </c>
      <c r="N16" s="60" t="s">
        <v>185</v>
      </c>
      <c r="O16" s="60" t="s">
        <v>27</v>
      </c>
      <c r="P16" s="60" t="s">
        <v>185</v>
      </c>
      <c r="Q16" s="60">
        <v>20</v>
      </c>
      <c r="R16" s="60">
        <v>5.04</v>
      </c>
      <c r="S16" s="60" t="s">
        <v>185</v>
      </c>
      <c r="T16" s="60" t="s">
        <v>185</v>
      </c>
      <c r="U16" s="72">
        <v>1073</v>
      </c>
      <c r="V16" s="60">
        <v>639</v>
      </c>
      <c r="W16" s="60">
        <v>563.68</v>
      </c>
      <c r="X16" s="60">
        <v>687</v>
      </c>
      <c r="Y16" s="60">
        <v>384.53</v>
      </c>
      <c r="Z16" s="60">
        <v>152</v>
      </c>
      <c r="AA16" s="60">
        <v>135.94</v>
      </c>
      <c r="AB16" s="60">
        <v>373</v>
      </c>
      <c r="AC16" s="60">
        <v>438.72</v>
      </c>
      <c r="AD16" s="69">
        <f t="shared" si="0"/>
        <v>6678.45</v>
      </c>
      <c r="AE16" s="45">
        <v>12036</v>
      </c>
      <c r="AG16" s="70" t="s">
        <v>264</v>
      </c>
      <c r="AH16" s="70" t="s">
        <v>265</v>
      </c>
    </row>
    <row r="17" spans="1:34" ht="56.25">
      <c r="A17" s="59" t="s">
        <v>126</v>
      </c>
      <c r="B17" s="71">
        <v>1832.74</v>
      </c>
      <c r="C17" s="71">
        <v>1508.16</v>
      </c>
      <c r="D17" s="60">
        <v>145.88</v>
      </c>
      <c r="E17" s="71">
        <v>3486.78</v>
      </c>
      <c r="F17" s="60">
        <v>1</v>
      </c>
      <c r="G17" s="60">
        <v>156.94</v>
      </c>
      <c r="H17" s="60">
        <v>158.29</v>
      </c>
      <c r="I17" s="60" t="s">
        <v>185</v>
      </c>
      <c r="J17" s="60">
        <v>181.93</v>
      </c>
      <c r="K17" s="71">
        <v>3984.94</v>
      </c>
      <c r="L17" s="60">
        <v>169</v>
      </c>
      <c r="M17" s="60">
        <v>77</v>
      </c>
      <c r="N17" s="60">
        <v>935.57</v>
      </c>
      <c r="O17" s="60">
        <v>74</v>
      </c>
      <c r="P17" s="60">
        <v>878.47</v>
      </c>
      <c r="Q17" s="60">
        <v>25</v>
      </c>
      <c r="R17" s="60">
        <v>74.6</v>
      </c>
      <c r="S17" s="60">
        <v>19</v>
      </c>
      <c r="T17" s="60">
        <v>361.62</v>
      </c>
      <c r="U17" s="60">
        <v>241</v>
      </c>
      <c r="V17" s="60">
        <v>10</v>
      </c>
      <c r="W17" s="60">
        <v>40.17</v>
      </c>
      <c r="X17" s="60">
        <v>55</v>
      </c>
      <c r="Y17" s="60">
        <v>103.29</v>
      </c>
      <c r="Z17" s="60">
        <v>213</v>
      </c>
      <c r="AA17" s="71">
        <v>1307.37</v>
      </c>
      <c r="AB17" s="60">
        <v>22</v>
      </c>
      <c r="AC17" s="60">
        <v>56.44</v>
      </c>
      <c r="AD17" s="69">
        <f t="shared" si="0"/>
        <v>14108.06</v>
      </c>
      <c r="AE17" s="45">
        <v>18093</v>
      </c>
      <c r="AG17" s="70" t="s">
        <v>266</v>
      </c>
      <c r="AH17" s="70" t="s">
        <v>267</v>
      </c>
    </row>
    <row r="18" spans="1:34" ht="22.5">
      <c r="A18" s="59" t="s">
        <v>127</v>
      </c>
      <c r="B18" s="60">
        <v>95.46</v>
      </c>
      <c r="C18" s="60">
        <v>340.53</v>
      </c>
      <c r="D18" s="60">
        <v>2.22</v>
      </c>
      <c r="E18" s="60">
        <v>438.21</v>
      </c>
      <c r="F18" s="60" t="s">
        <v>185</v>
      </c>
      <c r="G18" s="60">
        <v>0.24</v>
      </c>
      <c r="H18" s="60">
        <v>21.17</v>
      </c>
      <c r="I18" s="60" t="s">
        <v>185</v>
      </c>
      <c r="J18" s="60">
        <v>8.79</v>
      </c>
      <c r="K18" s="60">
        <v>468.41</v>
      </c>
      <c r="L18" s="60">
        <v>25</v>
      </c>
      <c r="M18" s="60">
        <v>1</v>
      </c>
      <c r="N18" s="60">
        <v>1.5</v>
      </c>
      <c r="O18" s="60" t="s">
        <v>27</v>
      </c>
      <c r="P18" s="60" t="s">
        <v>185</v>
      </c>
      <c r="Q18" s="60">
        <v>6</v>
      </c>
      <c r="R18" s="60">
        <v>5.23</v>
      </c>
      <c r="S18" s="60">
        <v>3</v>
      </c>
      <c r="T18" s="60">
        <v>21.89</v>
      </c>
      <c r="U18" s="60">
        <v>229</v>
      </c>
      <c r="V18" s="60">
        <v>2</v>
      </c>
      <c r="W18" s="60">
        <v>2.78</v>
      </c>
      <c r="X18" s="60">
        <v>6</v>
      </c>
      <c r="Y18" s="60">
        <v>8.03</v>
      </c>
      <c r="Z18" s="60">
        <v>224</v>
      </c>
      <c r="AA18" s="60">
        <v>314.24</v>
      </c>
      <c r="AB18" s="60">
        <v>10</v>
      </c>
      <c r="AC18" s="60">
        <v>15.48</v>
      </c>
      <c r="AD18" s="69">
        <f t="shared" si="0"/>
        <v>736.5899999999999</v>
      </c>
      <c r="AE18" s="45">
        <v>1205</v>
      </c>
      <c r="AG18" s="70" t="s">
        <v>268</v>
      </c>
      <c r="AH18" s="70" t="s">
        <v>269</v>
      </c>
    </row>
    <row r="19" spans="1:34" ht="33.75">
      <c r="A19" s="59" t="s">
        <v>128</v>
      </c>
      <c r="B19" s="60">
        <v>151.62</v>
      </c>
      <c r="C19" s="71">
        <v>1366.85</v>
      </c>
      <c r="D19" s="60">
        <v>7.55</v>
      </c>
      <c r="E19" s="71">
        <v>1526.02</v>
      </c>
      <c r="F19" s="60">
        <v>0.04</v>
      </c>
      <c r="G19" s="60">
        <v>15.25</v>
      </c>
      <c r="H19" s="60">
        <v>181.84</v>
      </c>
      <c r="I19" s="60">
        <v>3.81</v>
      </c>
      <c r="J19" s="60">
        <v>67.04</v>
      </c>
      <c r="K19" s="71">
        <v>1790.19</v>
      </c>
      <c r="L19" s="60">
        <v>219</v>
      </c>
      <c r="M19" s="60">
        <v>2</v>
      </c>
      <c r="N19" s="60">
        <v>16.71</v>
      </c>
      <c r="O19" s="60">
        <v>2</v>
      </c>
      <c r="P19" s="60">
        <v>16.71</v>
      </c>
      <c r="Q19" s="60">
        <v>78</v>
      </c>
      <c r="R19" s="60">
        <v>57.53</v>
      </c>
      <c r="S19" s="60" t="s">
        <v>185</v>
      </c>
      <c r="T19" s="60" t="s">
        <v>185</v>
      </c>
      <c r="U19" s="72">
        <v>1087</v>
      </c>
      <c r="V19" s="60">
        <v>210</v>
      </c>
      <c r="W19" s="60">
        <v>94.37</v>
      </c>
      <c r="X19" s="60">
        <v>56</v>
      </c>
      <c r="Y19" s="60">
        <v>13.82</v>
      </c>
      <c r="Z19" s="60">
        <v>902</v>
      </c>
      <c r="AA19" s="71">
        <v>1042.59</v>
      </c>
      <c r="AB19" s="60">
        <v>375</v>
      </c>
      <c r="AC19" s="60">
        <v>189.15</v>
      </c>
      <c r="AD19" s="69">
        <f t="shared" si="0"/>
        <v>957.81</v>
      </c>
      <c r="AE19" s="45">
        <v>2748</v>
      </c>
      <c r="AF19" s="62" t="s">
        <v>233</v>
      </c>
      <c r="AG19" s="70" t="s">
        <v>270</v>
      </c>
      <c r="AH19" s="70" t="s">
        <v>271</v>
      </c>
    </row>
    <row r="20" spans="1:34" ht="22.5">
      <c r="A20" s="59" t="s">
        <v>129</v>
      </c>
      <c r="B20" s="60">
        <v>983.7</v>
      </c>
      <c r="C20" s="60">
        <v>428.38</v>
      </c>
      <c r="D20" s="60">
        <v>19.14</v>
      </c>
      <c r="E20" s="71">
        <v>1431.22</v>
      </c>
      <c r="F20" s="60" t="s">
        <v>185</v>
      </c>
      <c r="G20" s="60">
        <v>24.14</v>
      </c>
      <c r="H20" s="60">
        <v>54.74</v>
      </c>
      <c r="I20" s="60" t="s">
        <v>185</v>
      </c>
      <c r="J20" s="60">
        <v>6.24</v>
      </c>
      <c r="K20" s="71">
        <v>1516.34</v>
      </c>
      <c r="L20" s="60">
        <v>254</v>
      </c>
      <c r="M20" s="60">
        <v>212</v>
      </c>
      <c r="N20" s="60">
        <v>895.07</v>
      </c>
      <c r="O20" s="60">
        <v>211</v>
      </c>
      <c r="P20" s="60">
        <v>891.5</v>
      </c>
      <c r="Q20" s="60">
        <v>6</v>
      </c>
      <c r="R20" s="60">
        <v>0.99</v>
      </c>
      <c r="S20" s="60">
        <v>5</v>
      </c>
      <c r="T20" s="60">
        <v>18.98</v>
      </c>
      <c r="U20" s="60">
        <v>258</v>
      </c>
      <c r="V20" s="60">
        <v>6</v>
      </c>
      <c r="W20" s="60">
        <v>7.96</v>
      </c>
      <c r="X20" s="60">
        <v>110</v>
      </c>
      <c r="Y20" s="60">
        <v>60.65</v>
      </c>
      <c r="Z20" s="60">
        <v>181</v>
      </c>
      <c r="AA20" s="60">
        <v>346.61</v>
      </c>
      <c r="AB20" s="60">
        <v>24</v>
      </c>
      <c r="AC20" s="60">
        <v>13.09</v>
      </c>
      <c r="AD20" s="69">
        <f t="shared" si="0"/>
        <v>1578.66</v>
      </c>
      <c r="AE20" s="45">
        <v>3095</v>
      </c>
      <c r="AG20" s="70" t="s">
        <v>272</v>
      </c>
      <c r="AH20" s="70" t="s">
        <v>273</v>
      </c>
    </row>
    <row r="21" spans="1:34" ht="22.5">
      <c r="A21" s="59" t="s">
        <v>130</v>
      </c>
      <c r="B21" s="60" t="s">
        <v>185</v>
      </c>
      <c r="C21" s="60">
        <v>18.42</v>
      </c>
      <c r="D21" s="60" t="s">
        <v>185</v>
      </c>
      <c r="E21" s="60">
        <v>18.42</v>
      </c>
      <c r="F21" s="60" t="s">
        <v>185</v>
      </c>
      <c r="G21" s="60" t="s">
        <v>185</v>
      </c>
      <c r="H21" s="60">
        <v>0.46</v>
      </c>
      <c r="I21" s="60" t="s">
        <v>185</v>
      </c>
      <c r="J21" s="60">
        <v>1.12</v>
      </c>
      <c r="K21" s="60">
        <v>20</v>
      </c>
      <c r="L21" s="60" t="s">
        <v>185</v>
      </c>
      <c r="M21" s="60" t="s">
        <v>185</v>
      </c>
      <c r="N21" s="60" t="s">
        <v>185</v>
      </c>
      <c r="O21" s="60" t="s">
        <v>27</v>
      </c>
      <c r="P21" s="60" t="s">
        <v>185</v>
      </c>
      <c r="Q21" s="60" t="s">
        <v>185</v>
      </c>
      <c r="R21" s="60" t="s">
        <v>185</v>
      </c>
      <c r="S21" s="60" t="s">
        <v>185</v>
      </c>
      <c r="T21" s="60" t="s">
        <v>185</v>
      </c>
      <c r="U21" s="60">
        <v>16</v>
      </c>
      <c r="V21" s="60">
        <v>1</v>
      </c>
      <c r="W21" s="60">
        <v>0.15</v>
      </c>
      <c r="X21" s="60">
        <v>5</v>
      </c>
      <c r="Y21" s="60">
        <v>0.81</v>
      </c>
      <c r="Z21" s="60">
        <v>12</v>
      </c>
      <c r="AA21" s="60">
        <v>17.45</v>
      </c>
      <c r="AB21" s="60">
        <v>1</v>
      </c>
      <c r="AC21" s="60">
        <v>0.01</v>
      </c>
      <c r="AD21" s="69">
        <f t="shared" si="0"/>
        <v>484</v>
      </c>
      <c r="AE21" s="45">
        <v>504</v>
      </c>
      <c r="AF21" s="62" t="s">
        <v>218</v>
      </c>
      <c r="AG21" s="70" t="s">
        <v>274</v>
      </c>
      <c r="AH21" s="70"/>
    </row>
    <row r="22" spans="1:34" ht="33.75">
      <c r="A22" s="59" t="s">
        <v>131</v>
      </c>
      <c r="B22" s="71">
        <v>4347.83</v>
      </c>
      <c r="C22" s="71">
        <v>1746.83</v>
      </c>
      <c r="D22" s="60">
        <v>669.1</v>
      </c>
      <c r="E22" s="71">
        <v>6763.76</v>
      </c>
      <c r="F22" s="60" t="s">
        <v>185</v>
      </c>
      <c r="G22" s="60">
        <v>661.18</v>
      </c>
      <c r="H22" s="71">
        <v>1179.01</v>
      </c>
      <c r="I22" s="60">
        <v>12.01</v>
      </c>
      <c r="J22" s="60">
        <v>105.49</v>
      </c>
      <c r="K22" s="71">
        <v>8709.44</v>
      </c>
      <c r="L22" s="60">
        <v>941</v>
      </c>
      <c r="M22" s="60">
        <v>759</v>
      </c>
      <c r="N22" s="71">
        <v>3340.81</v>
      </c>
      <c r="O22" s="60">
        <v>752</v>
      </c>
      <c r="P22" s="71">
        <v>3121.88</v>
      </c>
      <c r="Q22" s="60">
        <v>27</v>
      </c>
      <c r="R22" s="60">
        <v>31.31</v>
      </c>
      <c r="S22" s="60">
        <v>23</v>
      </c>
      <c r="T22" s="60">
        <v>279.26</v>
      </c>
      <c r="U22" s="60">
        <v>660</v>
      </c>
      <c r="V22" s="60">
        <v>344</v>
      </c>
      <c r="W22" s="71">
        <v>1055.72</v>
      </c>
      <c r="X22" s="60">
        <v>333</v>
      </c>
      <c r="Y22" s="60">
        <v>454.33</v>
      </c>
      <c r="Z22" s="60">
        <v>55</v>
      </c>
      <c r="AA22" s="60">
        <v>84.43</v>
      </c>
      <c r="AB22" s="60">
        <v>116</v>
      </c>
      <c r="AC22" s="60">
        <v>144.72</v>
      </c>
      <c r="AD22" s="69">
        <f t="shared" si="0"/>
        <v>2464.5599999999995</v>
      </c>
      <c r="AE22" s="45">
        <v>11174</v>
      </c>
      <c r="AF22" s="62" t="s">
        <v>235</v>
      </c>
      <c r="AG22" s="70" t="s">
        <v>275</v>
      </c>
      <c r="AH22" s="70" t="s">
        <v>276</v>
      </c>
    </row>
    <row r="23" spans="1:34" ht="22.5">
      <c r="A23" s="59" t="s">
        <v>132</v>
      </c>
      <c r="B23" s="60">
        <v>1.8</v>
      </c>
      <c r="C23" s="60">
        <v>656.48</v>
      </c>
      <c r="D23" s="71">
        <v>1135.33</v>
      </c>
      <c r="E23" s="71">
        <v>1793.61</v>
      </c>
      <c r="F23" s="60">
        <v>0.75</v>
      </c>
      <c r="G23" s="60">
        <v>865.29</v>
      </c>
      <c r="H23" s="60">
        <v>621.1</v>
      </c>
      <c r="I23" s="60" t="s">
        <v>185</v>
      </c>
      <c r="J23" s="60">
        <v>324.77</v>
      </c>
      <c r="K23" s="71">
        <v>3605.52</v>
      </c>
      <c r="L23" s="60">
        <v>16</v>
      </c>
      <c r="M23" s="60" t="s">
        <v>185</v>
      </c>
      <c r="N23" s="60" t="s">
        <v>185</v>
      </c>
      <c r="O23" s="60" t="s">
        <v>27</v>
      </c>
      <c r="P23" s="60" t="s">
        <v>185</v>
      </c>
      <c r="Q23" s="60">
        <v>3</v>
      </c>
      <c r="R23" s="60">
        <v>0.73</v>
      </c>
      <c r="S23" s="60" t="s">
        <v>185</v>
      </c>
      <c r="T23" s="60" t="s">
        <v>185</v>
      </c>
      <c r="U23" s="60">
        <v>527</v>
      </c>
      <c r="V23" s="60">
        <v>352</v>
      </c>
      <c r="W23" s="60">
        <v>221.51</v>
      </c>
      <c r="X23" s="60">
        <v>330</v>
      </c>
      <c r="Y23" s="60">
        <v>177.36</v>
      </c>
      <c r="Z23" s="60">
        <v>8</v>
      </c>
      <c r="AA23" s="60">
        <v>13.64</v>
      </c>
      <c r="AB23" s="60">
        <v>220</v>
      </c>
      <c r="AC23" s="60">
        <v>243.7</v>
      </c>
      <c r="AD23" s="69">
        <f t="shared" si="0"/>
        <v>2232.48</v>
      </c>
      <c r="AE23" s="45">
        <v>5838</v>
      </c>
      <c r="AG23" s="70" t="s">
        <v>277</v>
      </c>
      <c r="AH23" s="70" t="s">
        <v>278</v>
      </c>
    </row>
    <row r="24" spans="1:34" ht="12.75">
      <c r="A24" s="59" t="s">
        <v>133</v>
      </c>
      <c r="B24" s="60">
        <v>257.91</v>
      </c>
      <c r="C24" s="60">
        <v>198.52</v>
      </c>
      <c r="D24" s="60">
        <v>789.57</v>
      </c>
      <c r="E24" s="71">
        <v>1246</v>
      </c>
      <c r="F24" s="60" t="s">
        <v>185</v>
      </c>
      <c r="G24" s="71">
        <v>1747.45</v>
      </c>
      <c r="H24" s="60">
        <v>55.4</v>
      </c>
      <c r="I24" s="60">
        <v>12.45</v>
      </c>
      <c r="J24" s="60">
        <v>484.09</v>
      </c>
      <c r="K24" s="71">
        <v>3532.94</v>
      </c>
      <c r="L24" s="60">
        <v>224</v>
      </c>
      <c r="M24" s="60">
        <v>104</v>
      </c>
      <c r="N24" s="60">
        <v>100.09</v>
      </c>
      <c r="O24" s="60">
        <v>99</v>
      </c>
      <c r="P24" s="60">
        <v>96.78</v>
      </c>
      <c r="Q24" s="60">
        <v>44</v>
      </c>
      <c r="R24" s="60">
        <v>15.26</v>
      </c>
      <c r="S24" s="60">
        <v>79</v>
      </c>
      <c r="T24" s="60">
        <v>125.27</v>
      </c>
      <c r="U24" s="60">
        <v>308</v>
      </c>
      <c r="V24" s="60">
        <v>214</v>
      </c>
      <c r="W24" s="60">
        <v>60.69</v>
      </c>
      <c r="X24" s="60">
        <v>158</v>
      </c>
      <c r="Y24" s="60">
        <v>70.6</v>
      </c>
      <c r="Z24" s="60">
        <v>1</v>
      </c>
      <c r="AA24" s="60">
        <v>1</v>
      </c>
      <c r="AB24" s="60">
        <v>118</v>
      </c>
      <c r="AC24" s="60">
        <v>66.23</v>
      </c>
      <c r="AD24" s="69">
        <f t="shared" si="0"/>
        <v>555.06</v>
      </c>
      <c r="AE24" s="45">
        <v>4088</v>
      </c>
      <c r="AG24" s="70" t="s">
        <v>120</v>
      </c>
      <c r="AH24" s="70" t="s">
        <v>243</v>
      </c>
    </row>
    <row r="25" spans="1:34" ht="33.75">
      <c r="A25" s="59" t="s">
        <v>134</v>
      </c>
      <c r="B25" s="60">
        <v>906.63</v>
      </c>
      <c r="C25" s="60">
        <v>380.1</v>
      </c>
      <c r="D25" s="60">
        <v>471.42</v>
      </c>
      <c r="E25" s="71">
        <v>1758.15</v>
      </c>
      <c r="F25" s="60" t="s">
        <v>185</v>
      </c>
      <c r="G25" s="60">
        <v>5</v>
      </c>
      <c r="H25" s="60">
        <v>9.7</v>
      </c>
      <c r="I25" s="60" t="s">
        <v>185</v>
      </c>
      <c r="J25" s="60">
        <v>30.9</v>
      </c>
      <c r="K25" s="71">
        <v>1803.75</v>
      </c>
      <c r="L25" s="60">
        <v>545</v>
      </c>
      <c r="M25" s="60">
        <v>232</v>
      </c>
      <c r="N25" s="60">
        <v>316.8</v>
      </c>
      <c r="O25" s="60">
        <v>230</v>
      </c>
      <c r="P25" s="60">
        <v>313.82</v>
      </c>
      <c r="Q25" s="60">
        <v>8</v>
      </c>
      <c r="R25" s="60">
        <v>2.51</v>
      </c>
      <c r="S25" s="60">
        <v>210</v>
      </c>
      <c r="T25" s="60">
        <v>414.95</v>
      </c>
      <c r="U25" s="60">
        <v>517</v>
      </c>
      <c r="V25" s="60">
        <v>102</v>
      </c>
      <c r="W25" s="60">
        <v>26.35</v>
      </c>
      <c r="X25" s="60">
        <v>437</v>
      </c>
      <c r="Y25" s="60">
        <v>186.79</v>
      </c>
      <c r="Z25" s="60" t="s">
        <v>27</v>
      </c>
      <c r="AA25" s="60" t="s">
        <v>185</v>
      </c>
      <c r="AB25" s="60">
        <v>196</v>
      </c>
      <c r="AC25" s="60">
        <v>165.84</v>
      </c>
      <c r="AD25" s="69">
        <f t="shared" si="0"/>
        <v>1783.25</v>
      </c>
      <c r="AE25" s="45">
        <v>3587</v>
      </c>
      <c r="AF25" s="62" t="s">
        <v>219</v>
      </c>
      <c r="AG25" s="70" t="s">
        <v>279</v>
      </c>
      <c r="AH25" s="70" t="s">
        <v>280</v>
      </c>
    </row>
    <row r="26" spans="1:34" ht="22.5">
      <c r="A26" s="59" t="s">
        <v>135</v>
      </c>
      <c r="B26" s="60">
        <v>37.64</v>
      </c>
      <c r="C26" s="71">
        <v>1130.75</v>
      </c>
      <c r="D26" s="60">
        <v>162.54</v>
      </c>
      <c r="E26" s="71">
        <v>1330.93</v>
      </c>
      <c r="F26" s="60" t="s">
        <v>185</v>
      </c>
      <c r="G26" s="60">
        <v>111.52</v>
      </c>
      <c r="H26" s="60">
        <v>68.02</v>
      </c>
      <c r="I26" s="60" t="s">
        <v>185</v>
      </c>
      <c r="J26" s="60">
        <v>42.86</v>
      </c>
      <c r="K26" s="71">
        <v>1553.33</v>
      </c>
      <c r="L26" s="60">
        <v>58</v>
      </c>
      <c r="M26" s="60" t="s">
        <v>185</v>
      </c>
      <c r="N26" s="60" t="s">
        <v>185</v>
      </c>
      <c r="O26" s="60" t="s">
        <v>27</v>
      </c>
      <c r="P26" s="60" t="s">
        <v>185</v>
      </c>
      <c r="Q26" s="60">
        <v>12</v>
      </c>
      <c r="R26" s="60">
        <v>5.91</v>
      </c>
      <c r="S26" s="60">
        <v>1</v>
      </c>
      <c r="T26" s="60">
        <v>3</v>
      </c>
      <c r="U26" s="60">
        <v>752</v>
      </c>
      <c r="V26" s="60">
        <v>202</v>
      </c>
      <c r="W26" s="60">
        <v>88.63</v>
      </c>
      <c r="X26" s="60">
        <v>74</v>
      </c>
      <c r="Y26" s="60">
        <v>24.55</v>
      </c>
      <c r="Z26" s="60">
        <v>496</v>
      </c>
      <c r="AA26" s="60">
        <v>782.61</v>
      </c>
      <c r="AB26" s="60">
        <v>241</v>
      </c>
      <c r="AC26" s="60">
        <v>233.33</v>
      </c>
      <c r="AD26" s="69">
        <f t="shared" si="0"/>
        <v>2214.67</v>
      </c>
      <c r="AE26" s="45">
        <v>3768</v>
      </c>
      <c r="AG26" s="70" t="s">
        <v>281</v>
      </c>
      <c r="AH26" s="70" t="s">
        <v>282</v>
      </c>
    </row>
    <row r="27" spans="1:34" ht="22.5">
      <c r="A27" s="59" t="s">
        <v>136</v>
      </c>
      <c r="B27" s="60">
        <v>0.1</v>
      </c>
      <c r="C27" s="60">
        <v>46.84</v>
      </c>
      <c r="D27" s="60" t="s">
        <v>185</v>
      </c>
      <c r="E27" s="60">
        <v>46.94</v>
      </c>
      <c r="F27" s="60" t="s">
        <v>185</v>
      </c>
      <c r="G27" s="60">
        <v>0.07</v>
      </c>
      <c r="H27" s="60">
        <v>25.35</v>
      </c>
      <c r="I27" s="60">
        <v>2.5</v>
      </c>
      <c r="J27" s="60">
        <v>9.59</v>
      </c>
      <c r="K27" s="60">
        <v>81.95</v>
      </c>
      <c r="L27" s="60">
        <v>3</v>
      </c>
      <c r="M27" s="60" t="s">
        <v>185</v>
      </c>
      <c r="N27" s="60" t="s">
        <v>185</v>
      </c>
      <c r="O27" s="60" t="s">
        <v>27</v>
      </c>
      <c r="P27" s="60" t="s">
        <v>185</v>
      </c>
      <c r="Q27" s="60" t="s">
        <v>185</v>
      </c>
      <c r="R27" s="60" t="s">
        <v>185</v>
      </c>
      <c r="S27" s="60" t="s">
        <v>185</v>
      </c>
      <c r="T27" s="60" t="s">
        <v>185</v>
      </c>
      <c r="U27" s="60">
        <v>52</v>
      </c>
      <c r="V27" s="60">
        <v>28</v>
      </c>
      <c r="W27" s="60">
        <v>13.78</v>
      </c>
      <c r="X27" s="60">
        <v>38</v>
      </c>
      <c r="Y27" s="60">
        <v>22.5</v>
      </c>
      <c r="Z27" s="60">
        <v>20</v>
      </c>
      <c r="AA27" s="60">
        <v>10</v>
      </c>
      <c r="AB27" s="60">
        <v>3</v>
      </c>
      <c r="AC27" s="60">
        <v>0.56</v>
      </c>
      <c r="AD27" s="69">
        <f t="shared" si="0"/>
        <v>1542.05</v>
      </c>
      <c r="AE27" s="45">
        <v>1624</v>
      </c>
      <c r="AG27" s="70" t="s">
        <v>283</v>
      </c>
      <c r="AH27" s="70"/>
    </row>
    <row r="28" spans="1:34" ht="22.5">
      <c r="A28" s="59" t="s">
        <v>137</v>
      </c>
      <c r="B28" s="60">
        <v>579.56</v>
      </c>
      <c r="C28" s="71">
        <v>1649.24</v>
      </c>
      <c r="D28" s="60">
        <v>53.64</v>
      </c>
      <c r="E28" s="71">
        <v>2282.44</v>
      </c>
      <c r="F28" s="60" t="s">
        <v>185</v>
      </c>
      <c r="G28" s="60">
        <v>13.43</v>
      </c>
      <c r="H28" s="60">
        <v>275.8</v>
      </c>
      <c r="I28" s="60" t="s">
        <v>185</v>
      </c>
      <c r="J28" s="60">
        <v>98.49</v>
      </c>
      <c r="K28" s="71">
        <v>2670.16</v>
      </c>
      <c r="L28" s="60">
        <v>159</v>
      </c>
      <c r="M28" s="60">
        <v>62</v>
      </c>
      <c r="N28" s="60">
        <v>252.83</v>
      </c>
      <c r="O28" s="60">
        <v>56</v>
      </c>
      <c r="P28" s="60">
        <v>210.58</v>
      </c>
      <c r="Q28" s="60">
        <v>1</v>
      </c>
      <c r="R28" s="60">
        <v>100.24</v>
      </c>
      <c r="S28" s="60">
        <v>5</v>
      </c>
      <c r="T28" s="60">
        <v>79.26</v>
      </c>
      <c r="U28" s="60">
        <v>448</v>
      </c>
      <c r="V28" s="60">
        <v>366</v>
      </c>
      <c r="W28" s="71">
        <v>1304.68</v>
      </c>
      <c r="X28" s="60">
        <v>180</v>
      </c>
      <c r="Y28" s="60">
        <v>214.09</v>
      </c>
      <c r="Z28" s="60">
        <v>13</v>
      </c>
      <c r="AA28" s="60">
        <v>80.63</v>
      </c>
      <c r="AB28" s="60">
        <v>32</v>
      </c>
      <c r="AC28" s="60">
        <v>42.74</v>
      </c>
      <c r="AD28" s="69">
        <f t="shared" si="0"/>
        <v>676.8400000000001</v>
      </c>
      <c r="AE28" s="45">
        <v>3347</v>
      </c>
      <c r="AF28" s="62" t="s">
        <v>220</v>
      </c>
      <c r="AG28" s="70" t="s">
        <v>284</v>
      </c>
      <c r="AH28" s="70" t="s">
        <v>285</v>
      </c>
    </row>
    <row r="29" spans="1:34" ht="33.75">
      <c r="A29" s="59" t="s">
        <v>138</v>
      </c>
      <c r="B29" s="60">
        <v>952.25</v>
      </c>
      <c r="C29" s="71">
        <v>2125.19</v>
      </c>
      <c r="D29" s="71">
        <v>1293.6</v>
      </c>
      <c r="E29" s="71">
        <v>4371.04</v>
      </c>
      <c r="F29" s="60" t="s">
        <v>185</v>
      </c>
      <c r="G29" s="60">
        <v>4.17</v>
      </c>
      <c r="H29" s="60">
        <v>87.79</v>
      </c>
      <c r="I29" s="60" t="s">
        <v>185</v>
      </c>
      <c r="J29" s="60">
        <v>42.1</v>
      </c>
      <c r="K29" s="71">
        <v>4505.1</v>
      </c>
      <c r="L29" s="60">
        <v>441</v>
      </c>
      <c r="M29" s="60">
        <v>182</v>
      </c>
      <c r="N29" s="60">
        <v>461.99</v>
      </c>
      <c r="O29" s="60">
        <v>179</v>
      </c>
      <c r="P29" s="60">
        <v>450.42</v>
      </c>
      <c r="Q29" s="60">
        <v>16</v>
      </c>
      <c r="R29" s="60">
        <v>10.88</v>
      </c>
      <c r="S29" s="60">
        <v>13</v>
      </c>
      <c r="T29" s="60">
        <v>94.99</v>
      </c>
      <c r="U29" s="72">
        <v>1588</v>
      </c>
      <c r="V29" s="60">
        <v>34</v>
      </c>
      <c r="W29" s="60">
        <v>30.1</v>
      </c>
      <c r="X29" s="72">
        <v>1055</v>
      </c>
      <c r="Y29" s="60">
        <v>740.15</v>
      </c>
      <c r="Z29" s="60">
        <v>703</v>
      </c>
      <c r="AA29" s="71">
        <v>1045.28</v>
      </c>
      <c r="AB29" s="60">
        <v>504</v>
      </c>
      <c r="AC29" s="60">
        <v>307.01</v>
      </c>
      <c r="AD29" s="69">
        <f t="shared" si="0"/>
        <v>1708.8999999999996</v>
      </c>
      <c r="AE29" s="45">
        <v>6214</v>
      </c>
      <c r="AG29" s="70" t="s">
        <v>286</v>
      </c>
      <c r="AH29" s="70" t="s">
        <v>287</v>
      </c>
    </row>
    <row r="30" spans="1:34" ht="22.5">
      <c r="A30" s="59" t="s">
        <v>139</v>
      </c>
      <c r="B30" s="60">
        <v>6.19</v>
      </c>
      <c r="C30" s="60">
        <v>327.97</v>
      </c>
      <c r="D30" s="60">
        <v>6.1</v>
      </c>
      <c r="E30" s="60">
        <v>340.26</v>
      </c>
      <c r="F30" s="60">
        <v>1.75</v>
      </c>
      <c r="G30" s="60">
        <v>451.62</v>
      </c>
      <c r="H30" s="60">
        <v>76.21</v>
      </c>
      <c r="I30" s="60">
        <v>0.78</v>
      </c>
      <c r="J30" s="60">
        <v>252.21</v>
      </c>
      <c r="K30" s="71">
        <v>1122.05</v>
      </c>
      <c r="L30" s="60">
        <v>30</v>
      </c>
      <c r="M30" s="60">
        <v>1</v>
      </c>
      <c r="N30" s="60">
        <v>4.13</v>
      </c>
      <c r="O30" s="60">
        <v>1</v>
      </c>
      <c r="P30" s="60">
        <v>4.13</v>
      </c>
      <c r="Q30" s="60" t="s">
        <v>185</v>
      </c>
      <c r="R30" s="60" t="s">
        <v>185</v>
      </c>
      <c r="S30" s="60" t="s">
        <v>185</v>
      </c>
      <c r="T30" s="60" t="s">
        <v>185</v>
      </c>
      <c r="U30" s="60">
        <v>367</v>
      </c>
      <c r="V30" s="60">
        <v>242</v>
      </c>
      <c r="W30" s="60">
        <v>144.73</v>
      </c>
      <c r="X30" s="60">
        <v>24</v>
      </c>
      <c r="Y30" s="60">
        <v>5.63</v>
      </c>
      <c r="Z30" s="60">
        <v>22</v>
      </c>
      <c r="AA30" s="60">
        <v>21.56</v>
      </c>
      <c r="AB30" s="60">
        <v>237</v>
      </c>
      <c r="AC30" s="60">
        <v>156.05</v>
      </c>
      <c r="AD30" s="69">
        <f t="shared" si="0"/>
        <v>701.95</v>
      </c>
      <c r="AE30" s="45">
        <v>1824</v>
      </c>
      <c r="AF30" s="62" t="s">
        <v>221</v>
      </c>
      <c r="AG30" s="70" t="s">
        <v>288</v>
      </c>
      <c r="AH30" s="70" t="s">
        <v>289</v>
      </c>
    </row>
    <row r="31" spans="1:34" ht="45">
      <c r="A31" s="59" t="s">
        <v>140</v>
      </c>
      <c r="B31" s="71">
        <v>7612.76</v>
      </c>
      <c r="C31" s="71">
        <v>4074.87</v>
      </c>
      <c r="D31" s="60">
        <v>772.38</v>
      </c>
      <c r="E31" s="71">
        <v>12460.01</v>
      </c>
      <c r="F31" s="60">
        <v>60</v>
      </c>
      <c r="G31" s="60">
        <v>293.33</v>
      </c>
      <c r="H31" s="60">
        <v>299.25</v>
      </c>
      <c r="I31" s="60">
        <v>2.45</v>
      </c>
      <c r="J31" s="60">
        <v>556.17</v>
      </c>
      <c r="K31" s="71">
        <v>13668.76</v>
      </c>
      <c r="L31" s="72">
        <v>1620</v>
      </c>
      <c r="M31" s="72">
        <v>1198</v>
      </c>
      <c r="N31" s="71">
        <v>6143.11</v>
      </c>
      <c r="O31" s="72">
        <v>1192</v>
      </c>
      <c r="P31" s="71">
        <v>6041.24</v>
      </c>
      <c r="Q31" s="60">
        <v>46</v>
      </c>
      <c r="R31" s="60">
        <v>127.44</v>
      </c>
      <c r="S31" s="60">
        <v>11</v>
      </c>
      <c r="T31" s="60">
        <v>50.96</v>
      </c>
      <c r="U31" s="72">
        <v>2057</v>
      </c>
      <c r="V31" s="60">
        <v>7</v>
      </c>
      <c r="W31" s="60">
        <v>5.82</v>
      </c>
      <c r="X31" s="60">
        <v>738</v>
      </c>
      <c r="Y31" s="60">
        <v>891.38</v>
      </c>
      <c r="Z31" s="72">
        <v>1500</v>
      </c>
      <c r="AA31" s="71">
        <v>3014.66</v>
      </c>
      <c r="AB31" s="60">
        <v>83</v>
      </c>
      <c r="AC31" s="60">
        <v>163.01</v>
      </c>
      <c r="AD31" s="69">
        <f t="shared" si="0"/>
        <v>10783.24</v>
      </c>
      <c r="AE31" s="45">
        <v>24452</v>
      </c>
      <c r="AG31" s="70" t="s">
        <v>290</v>
      </c>
      <c r="AH31" s="70" t="s">
        <v>291</v>
      </c>
    </row>
    <row r="32" spans="1:34" ht="12.75">
      <c r="A32" s="59" t="s">
        <v>141</v>
      </c>
      <c r="B32" s="60">
        <v>883.47</v>
      </c>
      <c r="C32" s="60">
        <v>245.28</v>
      </c>
      <c r="D32" s="60">
        <v>15.6</v>
      </c>
      <c r="E32" s="71">
        <v>1144.35</v>
      </c>
      <c r="F32" s="60">
        <v>8.42</v>
      </c>
      <c r="G32" s="60" t="s">
        <v>185</v>
      </c>
      <c r="H32" s="60">
        <v>11.56</v>
      </c>
      <c r="I32" s="60">
        <v>3.06</v>
      </c>
      <c r="J32" s="60">
        <v>10.38</v>
      </c>
      <c r="K32" s="71">
        <v>1174.71</v>
      </c>
      <c r="L32" s="60">
        <v>370</v>
      </c>
      <c r="M32" s="60">
        <v>261</v>
      </c>
      <c r="N32" s="60">
        <v>696.26</v>
      </c>
      <c r="O32" s="60">
        <v>259</v>
      </c>
      <c r="P32" s="60">
        <v>678.86</v>
      </c>
      <c r="Q32" s="60">
        <v>13</v>
      </c>
      <c r="R32" s="60">
        <v>14.44</v>
      </c>
      <c r="S32" s="60">
        <v>4</v>
      </c>
      <c r="T32" s="60">
        <v>19.9</v>
      </c>
      <c r="U32" s="60">
        <v>335</v>
      </c>
      <c r="V32" s="60">
        <v>29</v>
      </c>
      <c r="W32" s="60">
        <v>9.44</v>
      </c>
      <c r="X32" s="60">
        <v>323</v>
      </c>
      <c r="Y32" s="60">
        <v>207.46</v>
      </c>
      <c r="Z32" s="60">
        <v>29</v>
      </c>
      <c r="AA32" s="60">
        <v>4.05</v>
      </c>
      <c r="AB32" s="60">
        <v>64</v>
      </c>
      <c r="AC32" s="60">
        <v>24.21</v>
      </c>
      <c r="AD32" s="69">
        <f t="shared" si="0"/>
        <v>360.28999999999996</v>
      </c>
      <c r="AE32" s="45">
        <v>1535</v>
      </c>
      <c r="AG32" s="70" t="s">
        <v>292</v>
      </c>
      <c r="AH32" s="70" t="s">
        <v>293</v>
      </c>
    </row>
    <row r="33" spans="1:34" ht="22.5">
      <c r="A33" s="59" t="s">
        <v>142</v>
      </c>
      <c r="B33" s="60">
        <v>155.33</v>
      </c>
      <c r="C33" s="60">
        <v>981.54</v>
      </c>
      <c r="D33" s="60">
        <v>151.47</v>
      </c>
      <c r="E33" s="71">
        <v>1288.34</v>
      </c>
      <c r="F33" s="60" t="s">
        <v>185</v>
      </c>
      <c r="G33" s="60">
        <v>0.25</v>
      </c>
      <c r="H33" s="60">
        <v>15.17</v>
      </c>
      <c r="I33" s="60" t="s">
        <v>185</v>
      </c>
      <c r="J33" s="60">
        <v>61.57</v>
      </c>
      <c r="K33" s="71">
        <v>1365.33</v>
      </c>
      <c r="L33" s="60">
        <v>32</v>
      </c>
      <c r="M33" s="60">
        <v>11</v>
      </c>
      <c r="N33" s="60">
        <v>86.09</v>
      </c>
      <c r="O33" s="60">
        <v>11</v>
      </c>
      <c r="P33" s="60">
        <v>86.09</v>
      </c>
      <c r="Q33" s="60">
        <v>3</v>
      </c>
      <c r="R33" s="60">
        <v>9.31</v>
      </c>
      <c r="S33" s="60">
        <v>1</v>
      </c>
      <c r="T33" s="60">
        <v>8.24</v>
      </c>
      <c r="U33" s="60">
        <v>499</v>
      </c>
      <c r="V33" s="60">
        <v>7</v>
      </c>
      <c r="W33" s="60">
        <v>5.08</v>
      </c>
      <c r="X33" s="60">
        <v>220</v>
      </c>
      <c r="Y33" s="60">
        <v>164.19</v>
      </c>
      <c r="Z33" s="60">
        <v>375</v>
      </c>
      <c r="AA33" s="60">
        <v>784.69</v>
      </c>
      <c r="AB33" s="60">
        <v>24</v>
      </c>
      <c r="AC33" s="60">
        <v>13.18</v>
      </c>
      <c r="AD33" s="69">
        <f t="shared" si="0"/>
        <v>2385.67</v>
      </c>
      <c r="AE33" s="45">
        <v>3751</v>
      </c>
      <c r="AG33" s="70" t="s">
        <v>294</v>
      </c>
      <c r="AH33" s="70" t="s">
        <v>295</v>
      </c>
    </row>
    <row r="34" spans="1:34" ht="22.5">
      <c r="A34" s="11" t="s">
        <v>143</v>
      </c>
      <c r="B34" s="60">
        <v>552.29</v>
      </c>
      <c r="C34" s="71">
        <v>1246.04</v>
      </c>
      <c r="D34" s="60">
        <v>23.35</v>
      </c>
      <c r="E34" s="71">
        <v>1821.68</v>
      </c>
      <c r="F34" s="60">
        <v>0.19</v>
      </c>
      <c r="G34" s="60">
        <v>1</v>
      </c>
      <c r="H34" s="60">
        <v>17.66</v>
      </c>
      <c r="I34" s="60" t="s">
        <v>185</v>
      </c>
      <c r="J34" s="60">
        <v>96.39</v>
      </c>
      <c r="K34" s="71">
        <v>1936.92</v>
      </c>
      <c r="L34" s="60">
        <v>267</v>
      </c>
      <c r="M34" s="60">
        <v>27</v>
      </c>
      <c r="N34" s="60">
        <v>200.37</v>
      </c>
      <c r="O34" s="60">
        <v>27</v>
      </c>
      <c r="P34" s="60">
        <v>200.37</v>
      </c>
      <c r="Q34" s="60">
        <v>3</v>
      </c>
      <c r="R34" s="60">
        <v>1.91</v>
      </c>
      <c r="S34" s="60">
        <v>4</v>
      </c>
      <c r="T34" s="60">
        <v>20.3</v>
      </c>
      <c r="U34" s="60">
        <v>607</v>
      </c>
      <c r="V34" s="60">
        <v>32</v>
      </c>
      <c r="W34" s="60">
        <v>17.3</v>
      </c>
      <c r="X34" s="60">
        <v>346</v>
      </c>
      <c r="Y34" s="60">
        <v>250.42</v>
      </c>
      <c r="Z34" s="60">
        <v>377</v>
      </c>
      <c r="AA34" s="60">
        <v>946.84</v>
      </c>
      <c r="AB34" s="60">
        <v>72</v>
      </c>
      <c r="AC34" s="60">
        <v>31.48</v>
      </c>
      <c r="AD34" s="69">
        <f t="shared" si="0"/>
        <v>1636.08</v>
      </c>
      <c r="AE34" s="45">
        <v>3573</v>
      </c>
      <c r="AG34" s="70" t="s">
        <v>296</v>
      </c>
      <c r="AH34" s="70" t="s">
        <v>297</v>
      </c>
    </row>
    <row r="35" spans="1:34" ht="12.75">
      <c r="A35" s="59" t="s">
        <v>144</v>
      </c>
      <c r="B35" s="60">
        <v>258.09</v>
      </c>
      <c r="C35" s="60">
        <v>523.44</v>
      </c>
      <c r="D35" s="60">
        <v>59.67</v>
      </c>
      <c r="E35" s="60">
        <v>841.2</v>
      </c>
      <c r="F35" s="60">
        <v>17.43</v>
      </c>
      <c r="G35" s="60">
        <v>607.65</v>
      </c>
      <c r="H35" s="60">
        <v>859.69</v>
      </c>
      <c r="I35" s="60" t="s">
        <v>185</v>
      </c>
      <c r="J35" s="60">
        <v>68.77</v>
      </c>
      <c r="K35" s="71">
        <v>2394.74</v>
      </c>
      <c r="L35" s="60">
        <v>33</v>
      </c>
      <c r="M35" s="60">
        <v>30</v>
      </c>
      <c r="N35" s="60">
        <v>210.74</v>
      </c>
      <c r="O35" s="60">
        <v>29</v>
      </c>
      <c r="P35" s="60">
        <v>205.86</v>
      </c>
      <c r="Q35" s="60" t="s">
        <v>185</v>
      </c>
      <c r="R35" s="60" t="s">
        <v>185</v>
      </c>
      <c r="S35" s="60">
        <v>3</v>
      </c>
      <c r="T35" s="60">
        <v>29.46</v>
      </c>
      <c r="U35" s="60">
        <v>577</v>
      </c>
      <c r="V35" s="60">
        <v>448</v>
      </c>
      <c r="W35" s="60">
        <v>173.14</v>
      </c>
      <c r="X35" s="60">
        <v>143</v>
      </c>
      <c r="Y35" s="60">
        <v>148.69</v>
      </c>
      <c r="Z35" s="60">
        <v>50</v>
      </c>
      <c r="AA35" s="60">
        <v>57.04</v>
      </c>
      <c r="AB35" s="60">
        <v>346</v>
      </c>
      <c r="AC35" s="60">
        <v>144.27</v>
      </c>
      <c r="AD35" s="69">
        <f t="shared" si="0"/>
        <v>1853.2600000000002</v>
      </c>
      <c r="AE35" s="45">
        <v>4248</v>
      </c>
      <c r="AG35" s="70" t="s">
        <v>298</v>
      </c>
      <c r="AH35" s="70"/>
    </row>
    <row r="36" spans="1:34" ht="12.75">
      <c r="A36" s="59" t="s">
        <v>145</v>
      </c>
      <c r="B36" s="60">
        <v>593.93</v>
      </c>
      <c r="C36" s="71">
        <v>3059.77</v>
      </c>
      <c r="D36" s="60">
        <v>118.68</v>
      </c>
      <c r="E36" s="71">
        <v>3772.38</v>
      </c>
      <c r="F36" s="60" t="s">
        <v>185</v>
      </c>
      <c r="G36" s="60">
        <v>2.1</v>
      </c>
      <c r="H36" s="60">
        <v>111.77</v>
      </c>
      <c r="I36" s="60" t="s">
        <v>185</v>
      </c>
      <c r="J36" s="60">
        <v>90.83</v>
      </c>
      <c r="K36" s="71">
        <v>3977.08</v>
      </c>
      <c r="L36" s="60">
        <v>299</v>
      </c>
      <c r="M36" s="60">
        <v>169</v>
      </c>
      <c r="N36" s="60">
        <v>388.56</v>
      </c>
      <c r="O36" s="60">
        <v>161</v>
      </c>
      <c r="P36" s="60">
        <v>361.56</v>
      </c>
      <c r="Q36" s="60">
        <v>6</v>
      </c>
      <c r="R36" s="60">
        <v>13.18</v>
      </c>
      <c r="S36" s="60">
        <v>1</v>
      </c>
      <c r="T36" s="60">
        <v>2</v>
      </c>
      <c r="U36" s="72">
        <v>2049</v>
      </c>
      <c r="V36" s="60">
        <v>1</v>
      </c>
      <c r="W36" s="60">
        <v>0.42</v>
      </c>
      <c r="X36" s="60">
        <v>163</v>
      </c>
      <c r="Y36" s="60">
        <v>114.8</v>
      </c>
      <c r="Z36" s="72">
        <v>1979</v>
      </c>
      <c r="AA36" s="71">
        <v>2930.3</v>
      </c>
      <c r="AB36" s="60">
        <v>24</v>
      </c>
      <c r="AC36" s="60">
        <v>13.85</v>
      </c>
      <c r="AD36" s="69">
        <f t="shared" si="0"/>
        <v>1788.92</v>
      </c>
      <c r="AE36" s="45">
        <v>5766</v>
      </c>
      <c r="AG36" s="70" t="s">
        <v>299</v>
      </c>
      <c r="AH36" s="70" t="s">
        <v>300</v>
      </c>
    </row>
    <row r="37" spans="1:34" ht="22.5">
      <c r="A37" s="59" t="s">
        <v>186</v>
      </c>
      <c r="B37" s="71">
        <v>1128.04</v>
      </c>
      <c r="C37" s="71">
        <v>3722.59</v>
      </c>
      <c r="D37" s="60">
        <v>75.43</v>
      </c>
      <c r="E37" s="71">
        <v>4926.06</v>
      </c>
      <c r="F37" s="60">
        <v>0.2</v>
      </c>
      <c r="G37" s="60">
        <v>0.52</v>
      </c>
      <c r="H37" s="60">
        <v>232.46</v>
      </c>
      <c r="I37" s="60">
        <v>0.03</v>
      </c>
      <c r="J37" s="60">
        <v>204.22</v>
      </c>
      <c r="K37" s="71">
        <v>5363.46</v>
      </c>
      <c r="L37" s="60">
        <v>347</v>
      </c>
      <c r="M37" s="60">
        <v>76</v>
      </c>
      <c r="N37" s="60">
        <v>781.72</v>
      </c>
      <c r="O37" s="60">
        <v>76</v>
      </c>
      <c r="P37" s="60">
        <v>781.72</v>
      </c>
      <c r="Q37" s="60">
        <v>19</v>
      </c>
      <c r="R37" s="60">
        <v>9.25</v>
      </c>
      <c r="S37" s="60">
        <v>9</v>
      </c>
      <c r="T37" s="60">
        <v>36.41</v>
      </c>
      <c r="U37" s="72">
        <v>2471</v>
      </c>
      <c r="V37" s="60">
        <v>8</v>
      </c>
      <c r="W37" s="60">
        <v>3.68</v>
      </c>
      <c r="X37" s="60">
        <v>692</v>
      </c>
      <c r="Y37" s="60">
        <v>285.05</v>
      </c>
      <c r="Z37" s="72">
        <v>2207</v>
      </c>
      <c r="AA37" s="71">
        <v>3364.48</v>
      </c>
      <c r="AB37" s="60">
        <v>108</v>
      </c>
      <c r="AC37" s="60">
        <v>68.5</v>
      </c>
      <c r="AD37" s="69">
        <f t="shared" si="0"/>
        <v>9002.54</v>
      </c>
      <c r="AE37" s="45">
        <v>14366</v>
      </c>
      <c r="AG37" s="70" t="s">
        <v>301</v>
      </c>
      <c r="AH37" s="70" t="s">
        <v>302</v>
      </c>
    </row>
    <row r="38" spans="1:34" ht="22.5">
      <c r="A38" s="59" t="s">
        <v>146</v>
      </c>
      <c r="B38" s="60">
        <v>14.05</v>
      </c>
      <c r="C38" s="60">
        <v>140.88</v>
      </c>
      <c r="D38" s="60">
        <v>35.53</v>
      </c>
      <c r="E38" s="60">
        <v>190.46</v>
      </c>
      <c r="F38" s="60" t="s">
        <v>185</v>
      </c>
      <c r="G38" s="60">
        <v>195.6</v>
      </c>
      <c r="H38" s="60">
        <v>101</v>
      </c>
      <c r="I38" s="60">
        <v>0.21</v>
      </c>
      <c r="J38" s="60">
        <v>1.32</v>
      </c>
      <c r="K38" s="60">
        <v>488.38</v>
      </c>
      <c r="L38" s="60">
        <v>13</v>
      </c>
      <c r="M38" s="60">
        <v>1</v>
      </c>
      <c r="N38" s="60">
        <v>0.3</v>
      </c>
      <c r="O38" s="60">
        <v>1</v>
      </c>
      <c r="P38" s="60">
        <v>0.3</v>
      </c>
      <c r="Q38" s="60">
        <v>5</v>
      </c>
      <c r="R38" s="60">
        <v>0.25</v>
      </c>
      <c r="S38" s="60">
        <v>1</v>
      </c>
      <c r="T38" s="60">
        <v>13</v>
      </c>
      <c r="U38" s="60">
        <v>191</v>
      </c>
      <c r="V38" s="60">
        <v>109</v>
      </c>
      <c r="W38" s="60">
        <v>57.18</v>
      </c>
      <c r="X38" s="60">
        <v>23</v>
      </c>
      <c r="Y38" s="60">
        <v>8.17</v>
      </c>
      <c r="Z38" s="60">
        <v>5</v>
      </c>
      <c r="AA38" s="60">
        <v>2.65</v>
      </c>
      <c r="AB38" s="60">
        <v>109</v>
      </c>
      <c r="AC38" s="60">
        <v>71.08</v>
      </c>
      <c r="AD38" s="69">
        <f t="shared" si="0"/>
        <v>1428.62</v>
      </c>
      <c r="AE38" s="45">
        <v>1917</v>
      </c>
      <c r="AF38" s="62" t="s">
        <v>222</v>
      </c>
      <c r="AG38" s="70" t="s">
        <v>303</v>
      </c>
      <c r="AH38" s="70" t="s">
        <v>304</v>
      </c>
    </row>
    <row r="39" spans="1:34" ht="22.5">
      <c r="A39" s="59" t="s">
        <v>147</v>
      </c>
      <c r="B39" s="60">
        <v>25.33</v>
      </c>
      <c r="C39" s="60">
        <v>545.51</v>
      </c>
      <c r="D39" s="60">
        <v>129.46</v>
      </c>
      <c r="E39" s="60">
        <v>700.3</v>
      </c>
      <c r="F39" s="60">
        <v>3.61</v>
      </c>
      <c r="G39" s="60">
        <v>39.67</v>
      </c>
      <c r="H39" s="60">
        <v>66.37</v>
      </c>
      <c r="I39" s="60" t="s">
        <v>185</v>
      </c>
      <c r="J39" s="60">
        <v>47.26</v>
      </c>
      <c r="K39" s="60">
        <v>857.21</v>
      </c>
      <c r="L39" s="60">
        <v>63</v>
      </c>
      <c r="M39" s="60">
        <v>1</v>
      </c>
      <c r="N39" s="60">
        <v>0.2</v>
      </c>
      <c r="O39" s="60">
        <v>1</v>
      </c>
      <c r="P39" s="60">
        <v>0.2</v>
      </c>
      <c r="Q39" s="60">
        <v>14</v>
      </c>
      <c r="R39" s="60">
        <v>6.82</v>
      </c>
      <c r="S39" s="60" t="s">
        <v>185</v>
      </c>
      <c r="T39" s="60" t="s">
        <v>185</v>
      </c>
      <c r="U39" s="60">
        <v>657</v>
      </c>
      <c r="V39" s="60">
        <v>319</v>
      </c>
      <c r="W39" s="60">
        <v>140.02</v>
      </c>
      <c r="X39" s="60">
        <v>350</v>
      </c>
      <c r="Y39" s="60">
        <v>122.86</v>
      </c>
      <c r="Z39" s="60">
        <v>171</v>
      </c>
      <c r="AA39" s="60">
        <v>112.84</v>
      </c>
      <c r="AB39" s="60">
        <v>258</v>
      </c>
      <c r="AC39" s="60">
        <v>165</v>
      </c>
      <c r="AD39" s="69">
        <f t="shared" si="0"/>
        <v>1788.79</v>
      </c>
      <c r="AE39" s="45">
        <v>2646</v>
      </c>
      <c r="AG39" s="70" t="s">
        <v>305</v>
      </c>
      <c r="AH39" s="70" t="s">
        <v>306</v>
      </c>
    </row>
    <row r="40" spans="1:34" ht="12.75">
      <c r="A40" s="59" t="s">
        <v>148</v>
      </c>
      <c r="B40" s="71">
        <v>1831.76</v>
      </c>
      <c r="C40" s="60">
        <v>86.46</v>
      </c>
      <c r="D40" s="60">
        <v>20.08</v>
      </c>
      <c r="E40" s="71">
        <v>1938.3</v>
      </c>
      <c r="F40" s="60" t="s">
        <v>185</v>
      </c>
      <c r="G40" s="60" t="s">
        <v>185</v>
      </c>
      <c r="H40" s="60">
        <v>3.73</v>
      </c>
      <c r="I40" s="60" t="s">
        <v>185</v>
      </c>
      <c r="J40" s="60">
        <v>65.89</v>
      </c>
      <c r="K40" s="71">
        <v>2007.92</v>
      </c>
      <c r="L40" s="60">
        <v>204</v>
      </c>
      <c r="M40" s="60">
        <v>176</v>
      </c>
      <c r="N40" s="71">
        <v>1543.43</v>
      </c>
      <c r="O40" s="60">
        <v>176</v>
      </c>
      <c r="P40" s="71">
        <v>1543.43</v>
      </c>
      <c r="Q40" s="60" t="s">
        <v>185</v>
      </c>
      <c r="R40" s="60" t="s">
        <v>185</v>
      </c>
      <c r="S40" s="60">
        <v>1</v>
      </c>
      <c r="T40" s="60">
        <v>12.5</v>
      </c>
      <c r="U40" s="60">
        <v>120</v>
      </c>
      <c r="V40" s="60">
        <v>7</v>
      </c>
      <c r="W40" s="60">
        <v>4.46</v>
      </c>
      <c r="X40" s="60">
        <v>114</v>
      </c>
      <c r="Y40" s="60">
        <v>73.45</v>
      </c>
      <c r="Z40" s="60">
        <v>1</v>
      </c>
      <c r="AA40" s="60">
        <v>7.29</v>
      </c>
      <c r="AB40" s="60">
        <v>4</v>
      </c>
      <c r="AC40" s="60">
        <v>1.26</v>
      </c>
      <c r="AD40" s="69">
        <f t="shared" si="0"/>
        <v>324.0799999999999</v>
      </c>
      <c r="AE40" s="45">
        <v>2332</v>
      </c>
      <c r="AF40" s="62" t="s">
        <v>223</v>
      </c>
      <c r="AG40" s="70" t="s">
        <v>307</v>
      </c>
      <c r="AH40" s="70" t="s">
        <v>308</v>
      </c>
    </row>
    <row r="41" spans="1:34" ht="22.5">
      <c r="A41" s="59" t="s">
        <v>149</v>
      </c>
      <c r="B41" s="60">
        <v>28.14</v>
      </c>
      <c r="C41" s="60">
        <v>443.31</v>
      </c>
      <c r="D41" s="60">
        <v>9.05</v>
      </c>
      <c r="E41" s="60">
        <v>480.5</v>
      </c>
      <c r="F41" s="60" t="s">
        <v>185</v>
      </c>
      <c r="G41" s="60">
        <v>43.75</v>
      </c>
      <c r="H41" s="60">
        <v>138.65</v>
      </c>
      <c r="I41" s="60" t="s">
        <v>185</v>
      </c>
      <c r="J41" s="60">
        <v>1.43</v>
      </c>
      <c r="K41" s="60">
        <v>664.33</v>
      </c>
      <c r="L41" s="60">
        <v>22</v>
      </c>
      <c r="M41" s="60">
        <v>2</v>
      </c>
      <c r="N41" s="60">
        <v>10.14</v>
      </c>
      <c r="O41" s="60">
        <v>2</v>
      </c>
      <c r="P41" s="60">
        <v>10.14</v>
      </c>
      <c r="Q41" s="60" t="s">
        <v>185</v>
      </c>
      <c r="R41" s="60" t="s">
        <v>185</v>
      </c>
      <c r="S41" s="60" t="s">
        <v>185</v>
      </c>
      <c r="T41" s="60" t="s">
        <v>185</v>
      </c>
      <c r="U41" s="60">
        <v>362</v>
      </c>
      <c r="V41" s="60">
        <v>61</v>
      </c>
      <c r="W41" s="60">
        <v>20.94</v>
      </c>
      <c r="X41" s="60">
        <v>267</v>
      </c>
      <c r="Y41" s="60">
        <v>130.2</v>
      </c>
      <c r="Z41" s="60">
        <v>88</v>
      </c>
      <c r="AA41" s="60">
        <v>96.28</v>
      </c>
      <c r="AB41" s="60">
        <v>255</v>
      </c>
      <c r="AC41" s="60">
        <v>195.89</v>
      </c>
      <c r="AD41" s="69">
        <f t="shared" si="0"/>
        <v>3296.67</v>
      </c>
      <c r="AE41" s="45">
        <v>3961</v>
      </c>
      <c r="AF41" s="62" t="s">
        <v>224</v>
      </c>
      <c r="AG41" s="70" t="s">
        <v>309</v>
      </c>
      <c r="AH41" s="70" t="s">
        <v>310</v>
      </c>
    </row>
    <row r="42" spans="1:34" ht="45">
      <c r="A42" s="59" t="s">
        <v>150</v>
      </c>
      <c r="B42" s="71">
        <v>13114.36</v>
      </c>
      <c r="C42" s="71">
        <v>4614.77</v>
      </c>
      <c r="D42" s="60">
        <v>454.67</v>
      </c>
      <c r="E42" s="71">
        <v>18183.8</v>
      </c>
      <c r="F42" s="60">
        <v>22.57</v>
      </c>
      <c r="G42" s="60">
        <v>13.12</v>
      </c>
      <c r="H42" s="60">
        <v>205.97</v>
      </c>
      <c r="I42" s="60">
        <v>0.25</v>
      </c>
      <c r="J42" s="60">
        <v>701.51</v>
      </c>
      <c r="K42" s="71">
        <v>19126.97</v>
      </c>
      <c r="L42" s="72">
        <v>1455</v>
      </c>
      <c r="M42" s="72">
        <v>1230</v>
      </c>
      <c r="N42" s="71">
        <v>10782.56</v>
      </c>
      <c r="O42" s="72">
        <v>1226</v>
      </c>
      <c r="P42" s="71">
        <v>10595.8</v>
      </c>
      <c r="Q42" s="60">
        <v>56</v>
      </c>
      <c r="R42" s="60">
        <v>259.5</v>
      </c>
      <c r="S42" s="60">
        <v>51</v>
      </c>
      <c r="T42" s="60">
        <v>854.7</v>
      </c>
      <c r="U42" s="72">
        <v>1383</v>
      </c>
      <c r="V42" s="60">
        <v>24</v>
      </c>
      <c r="W42" s="60">
        <v>31.26</v>
      </c>
      <c r="X42" s="60">
        <v>317</v>
      </c>
      <c r="Y42" s="60">
        <v>479.95</v>
      </c>
      <c r="Z42" s="72">
        <v>1154</v>
      </c>
      <c r="AA42" s="71">
        <v>4053.35</v>
      </c>
      <c r="AB42" s="60">
        <v>32</v>
      </c>
      <c r="AC42" s="60">
        <v>49.96</v>
      </c>
      <c r="AD42" s="69">
        <f t="shared" si="0"/>
        <v>11411.029999999999</v>
      </c>
      <c r="AE42" s="45">
        <v>30538</v>
      </c>
      <c r="AG42" s="70" t="s">
        <v>311</v>
      </c>
      <c r="AH42" s="70" t="s">
        <v>312</v>
      </c>
    </row>
    <row r="43" spans="1:34" ht="33.75">
      <c r="A43" s="59" t="s">
        <v>151</v>
      </c>
      <c r="B43" s="71">
        <v>1717.27</v>
      </c>
      <c r="C43" s="60">
        <v>893.8</v>
      </c>
      <c r="D43" s="71">
        <v>4932.86</v>
      </c>
      <c r="E43" s="71">
        <v>7543.93</v>
      </c>
      <c r="F43" s="60">
        <v>62.57</v>
      </c>
      <c r="G43" s="71">
        <v>4844.29</v>
      </c>
      <c r="H43" s="60">
        <v>149.8</v>
      </c>
      <c r="I43" s="60">
        <v>0.46</v>
      </c>
      <c r="J43" s="71">
        <v>1199.85</v>
      </c>
      <c r="K43" s="71">
        <v>13800.44</v>
      </c>
      <c r="L43" s="60">
        <v>187</v>
      </c>
      <c r="M43" s="60">
        <v>69</v>
      </c>
      <c r="N43" s="60">
        <v>407.99</v>
      </c>
      <c r="O43" s="60">
        <v>64</v>
      </c>
      <c r="P43" s="60">
        <v>356.64</v>
      </c>
      <c r="Q43" s="60">
        <v>21</v>
      </c>
      <c r="R43" s="60">
        <v>9.42</v>
      </c>
      <c r="S43" s="60">
        <v>78</v>
      </c>
      <c r="T43" s="71">
        <v>1073.83</v>
      </c>
      <c r="U43" s="72">
        <v>1022</v>
      </c>
      <c r="V43" s="60">
        <v>785</v>
      </c>
      <c r="W43" s="60">
        <v>408.54</v>
      </c>
      <c r="X43" s="60">
        <v>831</v>
      </c>
      <c r="Y43" s="60">
        <v>335.89</v>
      </c>
      <c r="Z43" s="60">
        <v>5</v>
      </c>
      <c r="AA43" s="60">
        <v>5.63</v>
      </c>
      <c r="AB43" s="60">
        <v>187</v>
      </c>
      <c r="AC43" s="60">
        <v>119.22</v>
      </c>
      <c r="AD43" s="69">
        <f t="shared" si="0"/>
        <v>6683.5599999999995</v>
      </c>
      <c r="AE43" s="45">
        <v>20484</v>
      </c>
      <c r="AG43" s="70" t="s">
        <v>313</v>
      </c>
      <c r="AH43" s="70" t="s">
        <v>314</v>
      </c>
    </row>
    <row r="44" spans="1:34" ht="12.75">
      <c r="A44" s="59" t="s">
        <v>152</v>
      </c>
      <c r="B44" s="60">
        <v>87.43</v>
      </c>
      <c r="C44" s="60">
        <v>652</v>
      </c>
      <c r="D44" s="60" t="s">
        <v>185</v>
      </c>
      <c r="E44" s="60">
        <v>739.43</v>
      </c>
      <c r="F44" s="60" t="s">
        <v>185</v>
      </c>
      <c r="G44" s="60" t="s">
        <v>185</v>
      </c>
      <c r="H44" s="60">
        <v>14.89</v>
      </c>
      <c r="I44" s="60">
        <v>0.5</v>
      </c>
      <c r="J44" s="60">
        <v>31.05</v>
      </c>
      <c r="K44" s="60">
        <v>785.37</v>
      </c>
      <c r="L44" s="60">
        <v>99</v>
      </c>
      <c r="M44" s="60" t="s">
        <v>185</v>
      </c>
      <c r="N44" s="60" t="s">
        <v>185</v>
      </c>
      <c r="O44" s="60" t="s">
        <v>27</v>
      </c>
      <c r="P44" s="60" t="s">
        <v>185</v>
      </c>
      <c r="Q44" s="60">
        <v>33</v>
      </c>
      <c r="R44" s="60">
        <v>16.53</v>
      </c>
      <c r="S44" s="60" t="s">
        <v>185</v>
      </c>
      <c r="T44" s="60" t="s">
        <v>185</v>
      </c>
      <c r="U44" s="60">
        <v>299</v>
      </c>
      <c r="V44" s="60">
        <v>7</v>
      </c>
      <c r="W44" s="60">
        <v>3.02</v>
      </c>
      <c r="X44" s="60">
        <v>4</v>
      </c>
      <c r="Y44" s="60">
        <v>0.25</v>
      </c>
      <c r="Z44" s="60">
        <v>294</v>
      </c>
      <c r="AA44" s="60">
        <v>495.35</v>
      </c>
      <c r="AB44" s="60">
        <v>2</v>
      </c>
      <c r="AC44" s="60">
        <v>2.78</v>
      </c>
      <c r="AD44" s="69">
        <f t="shared" si="0"/>
        <v>502.63</v>
      </c>
      <c r="AE44" s="45">
        <v>1288</v>
      </c>
      <c r="AF44" s="62" t="s">
        <v>225</v>
      </c>
      <c r="AG44" s="70" t="s">
        <v>315</v>
      </c>
      <c r="AH44" s="70" t="s">
        <v>316</v>
      </c>
    </row>
    <row r="45" spans="1:34" ht="12.75">
      <c r="A45" s="59" t="s">
        <v>153</v>
      </c>
      <c r="B45" s="60">
        <v>162.34</v>
      </c>
      <c r="C45" s="60">
        <v>203.1</v>
      </c>
      <c r="D45" s="60">
        <v>1.07</v>
      </c>
      <c r="E45" s="60">
        <v>366.51</v>
      </c>
      <c r="F45" s="60" t="s">
        <v>185</v>
      </c>
      <c r="G45" s="60">
        <v>41</v>
      </c>
      <c r="H45" s="60">
        <v>19.92</v>
      </c>
      <c r="I45" s="60">
        <v>3</v>
      </c>
      <c r="J45" s="60">
        <v>31.64</v>
      </c>
      <c r="K45" s="60">
        <v>459.07</v>
      </c>
      <c r="L45" s="60">
        <v>69</v>
      </c>
      <c r="M45" s="60">
        <v>27</v>
      </c>
      <c r="N45" s="60">
        <v>82.4</v>
      </c>
      <c r="O45" s="60">
        <v>26</v>
      </c>
      <c r="P45" s="60">
        <v>81.03</v>
      </c>
      <c r="Q45" s="60">
        <v>34</v>
      </c>
      <c r="R45" s="60">
        <v>34.8</v>
      </c>
      <c r="S45" s="60">
        <v>2</v>
      </c>
      <c r="T45" s="60">
        <v>2.2</v>
      </c>
      <c r="U45" s="60">
        <v>120</v>
      </c>
      <c r="V45" s="60">
        <v>27</v>
      </c>
      <c r="W45" s="60">
        <v>22.94</v>
      </c>
      <c r="X45" s="60">
        <v>79</v>
      </c>
      <c r="Y45" s="60">
        <v>44.16</v>
      </c>
      <c r="Z45" s="60">
        <v>8</v>
      </c>
      <c r="AA45" s="60">
        <v>4.09</v>
      </c>
      <c r="AB45" s="60">
        <v>92</v>
      </c>
      <c r="AC45" s="60">
        <v>131.91</v>
      </c>
      <c r="AD45" s="69">
        <f t="shared" si="0"/>
        <v>196.93</v>
      </c>
      <c r="AE45" s="45">
        <v>656</v>
      </c>
      <c r="AF45" s="62" t="s">
        <v>226</v>
      </c>
      <c r="AG45" s="70" t="s">
        <v>317</v>
      </c>
      <c r="AH45" s="70" t="s">
        <v>318</v>
      </c>
    </row>
    <row r="46" spans="1:34" ht="33.75">
      <c r="A46" s="59" t="s">
        <v>154</v>
      </c>
      <c r="B46" s="60">
        <v>65.29</v>
      </c>
      <c r="C46" s="60">
        <v>50.3</v>
      </c>
      <c r="D46" s="60" t="s">
        <v>185</v>
      </c>
      <c r="E46" s="60">
        <v>115.59</v>
      </c>
      <c r="F46" s="60" t="s">
        <v>185</v>
      </c>
      <c r="G46" s="60" t="s">
        <v>185</v>
      </c>
      <c r="H46" s="60">
        <v>2.74</v>
      </c>
      <c r="I46" s="60">
        <v>0.05</v>
      </c>
      <c r="J46" s="60">
        <v>2.82</v>
      </c>
      <c r="K46" s="60">
        <v>121.15</v>
      </c>
      <c r="L46" s="60">
        <v>122</v>
      </c>
      <c r="M46" s="60" t="s">
        <v>185</v>
      </c>
      <c r="N46" s="60" t="s">
        <v>185</v>
      </c>
      <c r="O46" s="60" t="s">
        <v>27</v>
      </c>
      <c r="P46" s="60" t="s">
        <v>185</v>
      </c>
      <c r="Q46" s="60">
        <v>15</v>
      </c>
      <c r="R46" s="60">
        <v>2.14</v>
      </c>
      <c r="S46" s="60" t="s">
        <v>185</v>
      </c>
      <c r="T46" s="60" t="s">
        <v>185</v>
      </c>
      <c r="U46" s="60">
        <v>146</v>
      </c>
      <c r="V46" s="60">
        <v>30</v>
      </c>
      <c r="W46" s="60">
        <v>6.03</v>
      </c>
      <c r="X46" s="60">
        <v>18</v>
      </c>
      <c r="Y46" s="60">
        <v>9.56</v>
      </c>
      <c r="Z46" s="60">
        <v>100</v>
      </c>
      <c r="AA46" s="60">
        <v>29.98</v>
      </c>
      <c r="AB46" s="60">
        <v>2</v>
      </c>
      <c r="AC46" s="60">
        <v>2.05</v>
      </c>
      <c r="AD46" s="69">
        <f t="shared" si="0"/>
        <v>941.85</v>
      </c>
      <c r="AE46" s="45">
        <v>1063</v>
      </c>
      <c r="AG46" s="70" t="s">
        <v>319</v>
      </c>
      <c r="AH46" s="70"/>
    </row>
    <row r="47" spans="1:34" ht="22.5">
      <c r="A47" s="59" t="s">
        <v>155</v>
      </c>
      <c r="B47" s="60">
        <v>159.86</v>
      </c>
      <c r="C47" s="60">
        <v>119.07</v>
      </c>
      <c r="D47" s="60">
        <v>6.56</v>
      </c>
      <c r="E47" s="60">
        <v>285.49</v>
      </c>
      <c r="F47" s="60" t="s">
        <v>185</v>
      </c>
      <c r="G47" s="60">
        <v>5.5</v>
      </c>
      <c r="H47" s="60">
        <v>18.24</v>
      </c>
      <c r="I47" s="60" t="s">
        <v>185</v>
      </c>
      <c r="J47" s="60">
        <v>3.4</v>
      </c>
      <c r="K47" s="60">
        <v>312.63</v>
      </c>
      <c r="L47" s="60">
        <v>10</v>
      </c>
      <c r="M47" s="60">
        <v>2</v>
      </c>
      <c r="N47" s="60">
        <v>157.93</v>
      </c>
      <c r="O47" s="60">
        <v>2</v>
      </c>
      <c r="P47" s="60">
        <v>157.93</v>
      </c>
      <c r="Q47" s="60">
        <v>5</v>
      </c>
      <c r="R47" s="60">
        <v>0.96</v>
      </c>
      <c r="S47" s="60" t="s">
        <v>185</v>
      </c>
      <c r="T47" s="60" t="s">
        <v>185</v>
      </c>
      <c r="U47" s="60">
        <v>82</v>
      </c>
      <c r="V47" s="60" t="s">
        <v>27</v>
      </c>
      <c r="W47" s="60" t="s">
        <v>185</v>
      </c>
      <c r="X47" s="60">
        <v>12</v>
      </c>
      <c r="Y47" s="60">
        <v>2.86</v>
      </c>
      <c r="Z47" s="60">
        <v>75</v>
      </c>
      <c r="AA47" s="60">
        <v>115.68</v>
      </c>
      <c r="AB47" s="60">
        <v>1</v>
      </c>
      <c r="AC47" s="60">
        <v>0.53</v>
      </c>
      <c r="AD47" s="69">
        <f t="shared" si="0"/>
        <v>248.37</v>
      </c>
      <c r="AE47" s="45">
        <v>561</v>
      </c>
      <c r="AG47" s="70" t="s">
        <v>320</v>
      </c>
      <c r="AH47" s="70"/>
    </row>
    <row r="48" spans="1:34" ht="12.75">
      <c r="A48" s="59" t="s">
        <v>156</v>
      </c>
      <c r="B48" s="71">
        <v>1118.76</v>
      </c>
      <c r="C48" s="60">
        <v>534.93</v>
      </c>
      <c r="D48" s="60">
        <v>35.59</v>
      </c>
      <c r="E48" s="71">
        <v>1589.28</v>
      </c>
      <c r="F48" s="60">
        <v>8.32</v>
      </c>
      <c r="G48" s="60">
        <v>543.53</v>
      </c>
      <c r="H48" s="60">
        <v>4.67</v>
      </c>
      <c r="I48" s="60">
        <v>1.89</v>
      </c>
      <c r="J48" s="60">
        <v>12.65</v>
      </c>
      <c r="K48" s="71">
        <v>2158.45</v>
      </c>
      <c r="L48" s="60">
        <v>525</v>
      </c>
      <c r="M48" s="60">
        <v>273</v>
      </c>
      <c r="N48" s="60">
        <v>979.83</v>
      </c>
      <c r="O48" s="60">
        <v>270</v>
      </c>
      <c r="P48" s="60">
        <v>966.25</v>
      </c>
      <c r="Q48" s="60">
        <v>22</v>
      </c>
      <c r="R48" s="60">
        <v>13.93</v>
      </c>
      <c r="S48" s="60">
        <v>9</v>
      </c>
      <c r="T48" s="60">
        <v>15.85</v>
      </c>
      <c r="U48" s="60">
        <v>635</v>
      </c>
      <c r="V48" s="60">
        <v>145</v>
      </c>
      <c r="W48" s="60">
        <v>60.95</v>
      </c>
      <c r="X48" s="60">
        <v>579</v>
      </c>
      <c r="Y48" s="60">
        <v>338.91</v>
      </c>
      <c r="Z48" s="60">
        <v>86</v>
      </c>
      <c r="AA48" s="60">
        <v>19.61</v>
      </c>
      <c r="AB48" s="60">
        <v>166</v>
      </c>
      <c r="AC48" s="60">
        <v>108.55</v>
      </c>
      <c r="AD48" s="69">
        <f>AE48-K48</f>
        <v>400.5500000000002</v>
      </c>
      <c r="AE48" s="45">
        <v>2559</v>
      </c>
      <c r="AG48" s="70" t="s">
        <v>321</v>
      </c>
      <c r="AH48" s="70" t="s">
        <v>322</v>
      </c>
    </row>
    <row r="49" spans="1:34" ht="22.5">
      <c r="A49" s="59" t="s">
        <v>157</v>
      </c>
      <c r="B49" s="60">
        <v>7.08</v>
      </c>
      <c r="C49" s="60">
        <v>55.97</v>
      </c>
      <c r="D49" s="60" t="s">
        <v>185</v>
      </c>
      <c r="E49" s="60">
        <v>63.05</v>
      </c>
      <c r="F49" s="60" t="s">
        <v>185</v>
      </c>
      <c r="G49" s="60">
        <v>17.8</v>
      </c>
      <c r="H49" s="60">
        <v>40.65</v>
      </c>
      <c r="I49" s="60" t="s">
        <v>185</v>
      </c>
      <c r="J49" s="60">
        <v>2.63</v>
      </c>
      <c r="K49" s="60">
        <v>124.13</v>
      </c>
      <c r="L49" s="60">
        <v>19</v>
      </c>
      <c r="M49" s="60">
        <v>1</v>
      </c>
      <c r="N49" s="60">
        <v>5</v>
      </c>
      <c r="O49" s="60">
        <v>1</v>
      </c>
      <c r="P49" s="60">
        <v>5</v>
      </c>
      <c r="Q49" s="60" t="s">
        <v>185</v>
      </c>
      <c r="R49" s="60" t="s">
        <v>185</v>
      </c>
      <c r="S49" s="60" t="s">
        <v>185</v>
      </c>
      <c r="T49" s="60" t="s">
        <v>185</v>
      </c>
      <c r="U49" s="60">
        <v>69</v>
      </c>
      <c r="V49" s="60">
        <v>22</v>
      </c>
      <c r="W49" s="60">
        <v>2.99</v>
      </c>
      <c r="X49" s="60">
        <v>66</v>
      </c>
      <c r="Y49" s="60">
        <v>46.25</v>
      </c>
      <c r="Z49" s="60">
        <v>10</v>
      </c>
      <c r="AA49" s="60">
        <v>3.62</v>
      </c>
      <c r="AB49" s="60">
        <v>22</v>
      </c>
      <c r="AC49" s="60">
        <v>3.11</v>
      </c>
      <c r="AD49" s="69">
        <f t="shared" si="0"/>
        <v>516.87</v>
      </c>
      <c r="AE49" s="45">
        <v>641</v>
      </c>
      <c r="AG49" s="70" t="s">
        <v>323</v>
      </c>
      <c r="AH49" s="70"/>
    </row>
    <row r="50" spans="1:34" ht="22.5">
      <c r="A50" s="59" t="s">
        <v>160</v>
      </c>
      <c r="B50" s="60">
        <v>1.57</v>
      </c>
      <c r="C50" s="60">
        <v>41.82</v>
      </c>
      <c r="D50" s="60">
        <v>8.86</v>
      </c>
      <c r="E50" s="60">
        <v>52.25</v>
      </c>
      <c r="F50" s="60">
        <v>5.52</v>
      </c>
      <c r="G50" s="60" t="s">
        <v>185</v>
      </c>
      <c r="H50" s="60">
        <v>22.42</v>
      </c>
      <c r="I50" s="60">
        <v>3.3</v>
      </c>
      <c r="J50" s="60">
        <v>11.22</v>
      </c>
      <c r="K50" s="60">
        <v>91.41</v>
      </c>
      <c r="L50" s="60">
        <v>8</v>
      </c>
      <c r="M50" s="60" t="s">
        <v>185</v>
      </c>
      <c r="N50" s="60" t="s">
        <v>185</v>
      </c>
      <c r="O50" s="60" t="s">
        <v>27</v>
      </c>
      <c r="P50" s="60" t="s">
        <v>185</v>
      </c>
      <c r="Q50" s="60">
        <v>4</v>
      </c>
      <c r="R50" s="60">
        <v>0.97</v>
      </c>
      <c r="S50" s="60" t="s">
        <v>185</v>
      </c>
      <c r="T50" s="60" t="s">
        <v>185</v>
      </c>
      <c r="U50" s="60">
        <v>35</v>
      </c>
      <c r="V50" s="60" t="s">
        <v>27</v>
      </c>
      <c r="W50" s="60" t="s">
        <v>185</v>
      </c>
      <c r="X50" s="60">
        <v>8</v>
      </c>
      <c r="Y50" s="60">
        <v>1.7</v>
      </c>
      <c r="Z50" s="60">
        <v>33</v>
      </c>
      <c r="AA50" s="60">
        <v>38.58</v>
      </c>
      <c r="AB50" s="60">
        <v>7</v>
      </c>
      <c r="AC50" s="60">
        <v>0.57</v>
      </c>
      <c r="AD50" s="69">
        <f t="shared" si="0"/>
        <v>221.59</v>
      </c>
      <c r="AE50" s="45">
        <v>313</v>
      </c>
      <c r="AF50" s="62" t="s">
        <v>227</v>
      </c>
      <c r="AG50" s="70" t="s">
        <v>324</v>
      </c>
      <c r="AH50" s="70"/>
    </row>
    <row r="51" spans="1:34" ht="22.5">
      <c r="A51" s="59" t="s">
        <v>161</v>
      </c>
      <c r="B51" s="60">
        <v>0.7</v>
      </c>
      <c r="C51" s="60">
        <v>704.44</v>
      </c>
      <c r="D51" s="60">
        <v>59.19</v>
      </c>
      <c r="E51" s="60">
        <v>764.33</v>
      </c>
      <c r="F51" s="60" t="s">
        <v>185</v>
      </c>
      <c r="G51" s="60">
        <v>527.42</v>
      </c>
      <c r="H51" s="60">
        <v>67.92</v>
      </c>
      <c r="I51" s="60">
        <v>0.08</v>
      </c>
      <c r="J51" s="60">
        <v>678.41</v>
      </c>
      <c r="K51" s="71">
        <v>2038.08</v>
      </c>
      <c r="L51" s="60">
        <v>8</v>
      </c>
      <c r="M51" s="60">
        <v>3</v>
      </c>
      <c r="N51" s="60">
        <v>0.04</v>
      </c>
      <c r="O51" s="60">
        <v>3</v>
      </c>
      <c r="P51" s="60">
        <v>0.04</v>
      </c>
      <c r="Q51" s="60">
        <v>1</v>
      </c>
      <c r="R51" s="60">
        <v>0.4</v>
      </c>
      <c r="S51" s="60" t="s">
        <v>185</v>
      </c>
      <c r="T51" s="60" t="s">
        <v>185</v>
      </c>
      <c r="U51" s="60">
        <v>443</v>
      </c>
      <c r="V51" s="60">
        <v>252</v>
      </c>
      <c r="W51" s="60">
        <v>106.51</v>
      </c>
      <c r="X51" s="60">
        <v>31</v>
      </c>
      <c r="Y51" s="60">
        <v>18.02</v>
      </c>
      <c r="Z51" s="60">
        <v>82</v>
      </c>
      <c r="AA51" s="60">
        <v>53.36</v>
      </c>
      <c r="AB51" s="60">
        <v>358</v>
      </c>
      <c r="AC51" s="60">
        <v>524.25</v>
      </c>
      <c r="AD51" s="69">
        <f t="shared" si="0"/>
        <v>323.9200000000001</v>
      </c>
      <c r="AE51" s="45">
        <v>2362</v>
      </c>
      <c r="AG51" s="70" t="s">
        <v>325</v>
      </c>
      <c r="AH51" s="70" t="s">
        <v>326</v>
      </c>
    </row>
    <row r="52" spans="1:34" ht="12.75">
      <c r="A52" s="59" t="s">
        <v>158</v>
      </c>
      <c r="B52" s="60">
        <v>10.34</v>
      </c>
      <c r="C52" s="60">
        <v>716.27</v>
      </c>
      <c r="D52" s="60">
        <v>55.18</v>
      </c>
      <c r="E52" s="60">
        <v>781.79</v>
      </c>
      <c r="F52" s="60" t="s">
        <v>185</v>
      </c>
      <c r="G52" s="60">
        <v>3.08</v>
      </c>
      <c r="H52" s="60">
        <v>121.26</v>
      </c>
      <c r="I52" s="60">
        <v>1</v>
      </c>
      <c r="J52" s="60">
        <v>94.76</v>
      </c>
      <c r="K52" s="71">
        <v>1000.89</v>
      </c>
      <c r="L52" s="60">
        <v>19</v>
      </c>
      <c r="M52" s="60">
        <v>2</v>
      </c>
      <c r="N52" s="60">
        <v>0.53</v>
      </c>
      <c r="O52" s="60" t="s">
        <v>27</v>
      </c>
      <c r="P52" s="60" t="s">
        <v>185</v>
      </c>
      <c r="Q52" s="60">
        <v>7</v>
      </c>
      <c r="R52" s="60">
        <v>2.3</v>
      </c>
      <c r="S52" s="60">
        <v>3</v>
      </c>
      <c r="T52" s="60">
        <v>3.9</v>
      </c>
      <c r="U52" s="60">
        <v>821</v>
      </c>
      <c r="V52" s="60">
        <v>285</v>
      </c>
      <c r="W52" s="60">
        <v>76.6</v>
      </c>
      <c r="X52" s="60">
        <v>714</v>
      </c>
      <c r="Y52" s="60">
        <v>226.31</v>
      </c>
      <c r="Z52" s="60">
        <v>414</v>
      </c>
      <c r="AA52" s="60">
        <v>342.17</v>
      </c>
      <c r="AB52" s="60">
        <v>255</v>
      </c>
      <c r="AC52" s="60">
        <v>70.09</v>
      </c>
      <c r="AD52" s="69">
        <f t="shared" si="0"/>
        <v>1622.1100000000001</v>
      </c>
      <c r="AE52" s="45">
        <v>2623</v>
      </c>
      <c r="AG52" s="70" t="s">
        <v>327</v>
      </c>
      <c r="AH52" s="70" t="s">
        <v>328</v>
      </c>
    </row>
    <row r="53" spans="1:34" ht="22.5">
      <c r="A53" s="59" t="s">
        <v>159</v>
      </c>
      <c r="B53" s="60">
        <v>12.76</v>
      </c>
      <c r="C53" s="60">
        <v>693.31</v>
      </c>
      <c r="D53" s="60">
        <v>30.66</v>
      </c>
      <c r="E53" s="60">
        <v>736.73</v>
      </c>
      <c r="F53" s="60" t="s">
        <v>185</v>
      </c>
      <c r="G53" s="60">
        <v>137.81</v>
      </c>
      <c r="H53" s="60">
        <v>184.31</v>
      </c>
      <c r="I53" s="60" t="s">
        <v>185</v>
      </c>
      <c r="J53" s="60">
        <v>28.72</v>
      </c>
      <c r="K53" s="71">
        <v>1087.57</v>
      </c>
      <c r="L53" s="60">
        <v>68</v>
      </c>
      <c r="M53" s="60" t="s">
        <v>185</v>
      </c>
      <c r="N53" s="60" t="s">
        <v>185</v>
      </c>
      <c r="O53" s="60" t="s">
        <v>27</v>
      </c>
      <c r="P53" s="60" t="s">
        <v>185</v>
      </c>
      <c r="Q53" s="60">
        <v>9</v>
      </c>
      <c r="R53" s="60">
        <v>3.53</v>
      </c>
      <c r="S53" s="60" t="s">
        <v>185</v>
      </c>
      <c r="T53" s="60" t="s">
        <v>185</v>
      </c>
      <c r="U53" s="60">
        <v>725</v>
      </c>
      <c r="V53" s="60">
        <v>300</v>
      </c>
      <c r="W53" s="60">
        <v>153.83</v>
      </c>
      <c r="X53" s="60">
        <v>88</v>
      </c>
      <c r="Y53" s="60">
        <v>38.55</v>
      </c>
      <c r="Z53" s="60">
        <v>513</v>
      </c>
      <c r="AA53" s="60">
        <v>441.21</v>
      </c>
      <c r="AB53" s="60">
        <v>151</v>
      </c>
      <c r="AC53" s="60">
        <v>59.02</v>
      </c>
      <c r="AD53" s="69">
        <f t="shared" si="0"/>
        <v>791.4300000000001</v>
      </c>
      <c r="AE53" s="45">
        <v>1879</v>
      </c>
      <c r="AF53" s="62" t="s">
        <v>228</v>
      </c>
      <c r="AG53" s="70" t="s">
        <v>329</v>
      </c>
      <c r="AH53" s="70" t="s">
        <v>330</v>
      </c>
    </row>
    <row r="54" spans="1:34" ht="12.75">
      <c r="A54" s="59" t="s">
        <v>162</v>
      </c>
      <c r="B54" s="60">
        <v>102.91</v>
      </c>
      <c r="C54" s="71">
        <v>1060.82</v>
      </c>
      <c r="D54" s="60">
        <v>303.93</v>
      </c>
      <c r="E54" s="71">
        <v>1467.66</v>
      </c>
      <c r="F54" s="60" t="s">
        <v>185</v>
      </c>
      <c r="G54" s="60" t="s">
        <v>185</v>
      </c>
      <c r="H54" s="60">
        <v>198.07</v>
      </c>
      <c r="I54" s="60" t="s">
        <v>185</v>
      </c>
      <c r="J54" s="60">
        <v>62.15</v>
      </c>
      <c r="K54" s="71">
        <v>1727.88</v>
      </c>
      <c r="L54" s="60">
        <v>68</v>
      </c>
      <c r="M54" s="60">
        <v>18</v>
      </c>
      <c r="N54" s="60">
        <v>57.06</v>
      </c>
      <c r="O54" s="60">
        <v>18</v>
      </c>
      <c r="P54" s="60">
        <v>57.06</v>
      </c>
      <c r="Q54" s="60" t="s">
        <v>185</v>
      </c>
      <c r="R54" s="60" t="s">
        <v>185</v>
      </c>
      <c r="S54" s="60">
        <v>3</v>
      </c>
      <c r="T54" s="60">
        <v>10.21</v>
      </c>
      <c r="U54" s="60">
        <v>990</v>
      </c>
      <c r="V54" s="60">
        <v>1</v>
      </c>
      <c r="W54" s="60">
        <v>1.35</v>
      </c>
      <c r="X54" s="60">
        <v>325</v>
      </c>
      <c r="Y54" s="60">
        <v>128.65</v>
      </c>
      <c r="Z54" s="60">
        <v>836</v>
      </c>
      <c r="AA54" s="60">
        <v>921.52</v>
      </c>
      <c r="AB54" s="60">
        <v>18</v>
      </c>
      <c r="AC54" s="60">
        <v>8.77</v>
      </c>
      <c r="AD54" s="69">
        <f t="shared" si="0"/>
        <v>698.1199999999999</v>
      </c>
      <c r="AE54" s="45">
        <v>2426</v>
      </c>
      <c r="AF54" s="62" t="s">
        <v>229</v>
      </c>
      <c r="AG54" s="70" t="s">
        <v>331</v>
      </c>
      <c r="AH54" s="70" t="s">
        <v>332</v>
      </c>
    </row>
    <row r="55" spans="1:34" ht="22.5">
      <c r="A55" s="59" t="s">
        <v>163</v>
      </c>
      <c r="B55" s="60">
        <v>1.44</v>
      </c>
      <c r="C55" s="60">
        <v>274.87</v>
      </c>
      <c r="D55" s="60" t="s">
        <v>185</v>
      </c>
      <c r="E55" s="60">
        <v>276.31</v>
      </c>
      <c r="F55" s="60">
        <v>0.01</v>
      </c>
      <c r="G55" s="60">
        <v>184.51</v>
      </c>
      <c r="H55" s="60">
        <v>482.55</v>
      </c>
      <c r="I55" s="60">
        <v>0.11</v>
      </c>
      <c r="J55" s="60">
        <v>9.08</v>
      </c>
      <c r="K55" s="60">
        <v>952.46</v>
      </c>
      <c r="L55" s="60">
        <v>5</v>
      </c>
      <c r="M55" s="60" t="s">
        <v>185</v>
      </c>
      <c r="N55" s="60" t="s">
        <v>185</v>
      </c>
      <c r="O55" s="60" t="s">
        <v>27</v>
      </c>
      <c r="P55" s="60" t="s">
        <v>185</v>
      </c>
      <c r="Q55" s="60" t="s">
        <v>185</v>
      </c>
      <c r="R55" s="60" t="s">
        <v>185</v>
      </c>
      <c r="S55" s="60" t="s">
        <v>185</v>
      </c>
      <c r="T55" s="60" t="s">
        <v>185</v>
      </c>
      <c r="U55" s="60">
        <v>525</v>
      </c>
      <c r="V55" s="60">
        <v>448</v>
      </c>
      <c r="W55" s="60">
        <v>172.86</v>
      </c>
      <c r="X55" s="60">
        <v>43</v>
      </c>
      <c r="Y55" s="60">
        <v>8.3</v>
      </c>
      <c r="Z55" s="60">
        <v>28</v>
      </c>
      <c r="AA55" s="60">
        <v>17.81</v>
      </c>
      <c r="AB55" s="60">
        <v>228</v>
      </c>
      <c r="AC55" s="60">
        <v>75.89</v>
      </c>
      <c r="AD55" s="69">
        <f t="shared" si="0"/>
        <v>943.54</v>
      </c>
      <c r="AE55" s="45">
        <v>1896</v>
      </c>
      <c r="AG55" s="70" t="s">
        <v>333</v>
      </c>
      <c r="AH55" s="70" t="s">
        <v>334</v>
      </c>
    </row>
    <row r="56" spans="1:34" ht="22.5">
      <c r="A56" s="59" t="s">
        <v>164</v>
      </c>
      <c r="B56" s="60">
        <v>1.04</v>
      </c>
      <c r="C56" s="60">
        <v>49.15</v>
      </c>
      <c r="D56" s="60">
        <v>2.27</v>
      </c>
      <c r="E56" s="60">
        <v>52.46</v>
      </c>
      <c r="F56" s="60" t="s">
        <v>185</v>
      </c>
      <c r="G56" s="60" t="s">
        <v>185</v>
      </c>
      <c r="H56" s="60">
        <v>28.62</v>
      </c>
      <c r="I56" s="60" t="s">
        <v>185</v>
      </c>
      <c r="J56" s="60">
        <v>0.64</v>
      </c>
      <c r="K56" s="60">
        <v>81.72</v>
      </c>
      <c r="L56" s="60">
        <v>9</v>
      </c>
      <c r="M56" s="60" t="s">
        <v>185</v>
      </c>
      <c r="N56" s="60" t="s">
        <v>185</v>
      </c>
      <c r="O56" s="60" t="s">
        <v>27</v>
      </c>
      <c r="P56" s="60" t="s">
        <v>185</v>
      </c>
      <c r="Q56" s="60">
        <v>9</v>
      </c>
      <c r="R56" s="60">
        <v>0.93</v>
      </c>
      <c r="S56" s="60" t="s">
        <v>185</v>
      </c>
      <c r="T56" s="60" t="s">
        <v>185</v>
      </c>
      <c r="U56" s="60">
        <v>86</v>
      </c>
      <c r="V56" s="60">
        <v>42</v>
      </c>
      <c r="W56" s="60">
        <v>8.99</v>
      </c>
      <c r="X56" s="60">
        <v>37</v>
      </c>
      <c r="Y56" s="60">
        <v>5.08</v>
      </c>
      <c r="Z56" s="60">
        <v>55</v>
      </c>
      <c r="AA56" s="60">
        <v>33.19</v>
      </c>
      <c r="AB56" s="60">
        <v>8</v>
      </c>
      <c r="AC56" s="60">
        <v>1.89</v>
      </c>
      <c r="AD56" s="69">
        <f t="shared" si="0"/>
        <v>564.28</v>
      </c>
      <c r="AE56" s="45">
        <v>646</v>
      </c>
      <c r="AG56" s="70" t="s">
        <v>335</v>
      </c>
      <c r="AH56" s="70"/>
    </row>
    <row r="57" spans="1:34" ht="22.5">
      <c r="A57" s="59" t="s">
        <v>165</v>
      </c>
      <c r="B57" s="60">
        <v>2.23</v>
      </c>
      <c r="C57" s="60">
        <v>94.81</v>
      </c>
      <c r="D57" s="60" t="s">
        <v>185</v>
      </c>
      <c r="E57" s="60">
        <v>97.04</v>
      </c>
      <c r="F57" s="60" t="s">
        <v>185</v>
      </c>
      <c r="G57" s="60">
        <v>1.95</v>
      </c>
      <c r="H57" s="60">
        <v>24.4</v>
      </c>
      <c r="I57" s="60" t="s">
        <v>185</v>
      </c>
      <c r="J57" s="60">
        <v>15.35</v>
      </c>
      <c r="K57" s="60">
        <v>138.74</v>
      </c>
      <c r="L57" s="60">
        <v>35</v>
      </c>
      <c r="M57" s="60" t="s">
        <v>185</v>
      </c>
      <c r="N57" s="60" t="s">
        <v>185</v>
      </c>
      <c r="O57" s="60" t="s">
        <v>27</v>
      </c>
      <c r="P57" s="60" t="s">
        <v>185</v>
      </c>
      <c r="Q57" s="60">
        <v>11</v>
      </c>
      <c r="R57" s="60">
        <v>0.32</v>
      </c>
      <c r="S57" s="60" t="s">
        <v>185</v>
      </c>
      <c r="T57" s="60" t="s">
        <v>185</v>
      </c>
      <c r="U57" s="60">
        <v>168</v>
      </c>
      <c r="V57" s="60">
        <v>20</v>
      </c>
      <c r="W57" s="60">
        <v>8.32</v>
      </c>
      <c r="X57" s="60">
        <v>10</v>
      </c>
      <c r="Y57" s="60">
        <v>5.01</v>
      </c>
      <c r="Z57" s="60">
        <v>150</v>
      </c>
      <c r="AA57" s="60">
        <v>77.39</v>
      </c>
      <c r="AB57" s="60">
        <v>36</v>
      </c>
      <c r="AC57" s="60">
        <v>4.09</v>
      </c>
      <c r="AD57" s="69">
        <f t="shared" si="0"/>
        <v>411.26</v>
      </c>
      <c r="AE57" s="45">
        <v>550</v>
      </c>
      <c r="AF57" s="62" t="s">
        <v>230</v>
      </c>
      <c r="AG57" s="70" t="s">
        <v>336</v>
      </c>
      <c r="AH57" s="70"/>
    </row>
    <row r="58" spans="1:34" ht="22.5">
      <c r="A58" s="59" t="s">
        <v>166</v>
      </c>
      <c r="B58" s="60">
        <v>2.08</v>
      </c>
      <c r="C58" s="60">
        <v>231.82</v>
      </c>
      <c r="D58" s="60">
        <v>1.85</v>
      </c>
      <c r="E58" s="60">
        <v>235.75</v>
      </c>
      <c r="F58" s="60" t="s">
        <v>185</v>
      </c>
      <c r="G58" s="60">
        <v>2.3</v>
      </c>
      <c r="H58" s="60">
        <v>71.2</v>
      </c>
      <c r="I58" s="60">
        <v>0.1</v>
      </c>
      <c r="J58" s="60">
        <v>24.09</v>
      </c>
      <c r="K58" s="60">
        <v>333.34</v>
      </c>
      <c r="L58" s="60">
        <v>11</v>
      </c>
      <c r="M58" s="60" t="s">
        <v>185</v>
      </c>
      <c r="N58" s="60" t="s">
        <v>185</v>
      </c>
      <c r="O58" s="60" t="s">
        <v>27</v>
      </c>
      <c r="P58" s="60" t="s">
        <v>185</v>
      </c>
      <c r="Q58" s="60">
        <v>5</v>
      </c>
      <c r="R58" s="60">
        <v>1.37</v>
      </c>
      <c r="S58" s="60" t="s">
        <v>185</v>
      </c>
      <c r="T58" s="60" t="s">
        <v>185</v>
      </c>
      <c r="U58" s="60">
        <v>204</v>
      </c>
      <c r="V58" s="60">
        <v>142</v>
      </c>
      <c r="W58" s="60">
        <v>128.36</v>
      </c>
      <c r="X58" s="60">
        <v>32</v>
      </c>
      <c r="Y58" s="60">
        <v>11.21</v>
      </c>
      <c r="Z58" s="60">
        <v>57</v>
      </c>
      <c r="AA58" s="60">
        <v>41.34</v>
      </c>
      <c r="AB58" s="60">
        <v>75</v>
      </c>
      <c r="AC58" s="60">
        <v>45.17</v>
      </c>
      <c r="AD58" s="69">
        <f t="shared" si="0"/>
        <v>671.6600000000001</v>
      </c>
      <c r="AE58" s="45">
        <v>1005</v>
      </c>
      <c r="AG58" s="70" t="s">
        <v>337</v>
      </c>
      <c r="AH58" s="70" t="s">
        <v>338</v>
      </c>
    </row>
    <row r="59" spans="1:34" ht="67.5">
      <c r="A59" s="59" t="s">
        <v>167</v>
      </c>
      <c r="B59" s="71">
        <v>4496.21</v>
      </c>
      <c r="C59" s="60">
        <v>341.48</v>
      </c>
      <c r="D59" s="71">
        <v>2294.71</v>
      </c>
      <c r="E59" s="71">
        <v>7132.4</v>
      </c>
      <c r="F59" s="60">
        <v>1.47</v>
      </c>
      <c r="G59" s="60">
        <v>123.33</v>
      </c>
      <c r="H59" s="60">
        <v>340.24</v>
      </c>
      <c r="I59" s="60" t="s">
        <v>185</v>
      </c>
      <c r="J59" s="60">
        <v>41.76</v>
      </c>
      <c r="K59" s="71">
        <v>7639.2</v>
      </c>
      <c r="L59" s="60">
        <v>686</v>
      </c>
      <c r="M59" s="60">
        <v>597</v>
      </c>
      <c r="N59" s="71">
        <v>3450.66</v>
      </c>
      <c r="O59" s="60">
        <v>581</v>
      </c>
      <c r="P59" s="71">
        <v>2986.1</v>
      </c>
      <c r="Q59" s="60">
        <v>18</v>
      </c>
      <c r="R59" s="60">
        <v>23.35</v>
      </c>
      <c r="S59" s="60">
        <v>14</v>
      </c>
      <c r="T59" s="60">
        <v>174.33</v>
      </c>
      <c r="U59" s="60">
        <v>359</v>
      </c>
      <c r="V59" s="60">
        <v>35</v>
      </c>
      <c r="W59" s="60">
        <v>17.08</v>
      </c>
      <c r="X59" s="60">
        <v>259</v>
      </c>
      <c r="Y59" s="60">
        <v>229.03</v>
      </c>
      <c r="Z59" s="60">
        <v>10</v>
      </c>
      <c r="AA59" s="60">
        <v>12.53</v>
      </c>
      <c r="AB59" s="60">
        <v>73</v>
      </c>
      <c r="AC59" s="60">
        <v>52.46</v>
      </c>
      <c r="AD59" s="69">
        <f t="shared" si="0"/>
        <v>4943.8</v>
      </c>
      <c r="AE59" s="45">
        <v>12583</v>
      </c>
      <c r="AG59" s="70" t="s">
        <v>339</v>
      </c>
      <c r="AH59" s="70" t="s">
        <v>340</v>
      </c>
    </row>
    <row r="60" spans="1:34" ht="33.75">
      <c r="A60" s="59" t="s">
        <v>168</v>
      </c>
      <c r="B60" s="60">
        <v>80.77</v>
      </c>
      <c r="C60" s="60">
        <v>698.46</v>
      </c>
      <c r="D60" s="60">
        <v>139.39</v>
      </c>
      <c r="E60" s="60">
        <v>918.62</v>
      </c>
      <c r="F60" s="60" t="s">
        <v>185</v>
      </c>
      <c r="G60" s="71">
        <v>1057.38</v>
      </c>
      <c r="H60" s="60">
        <v>224.22</v>
      </c>
      <c r="I60" s="60">
        <v>1</v>
      </c>
      <c r="J60" s="71">
        <v>3260.04</v>
      </c>
      <c r="K60" s="71">
        <v>5460.26</v>
      </c>
      <c r="L60" s="60">
        <v>37</v>
      </c>
      <c r="M60" s="60">
        <v>6</v>
      </c>
      <c r="N60" s="60">
        <v>57.7</v>
      </c>
      <c r="O60" s="60">
        <v>6</v>
      </c>
      <c r="P60" s="60">
        <v>57.7</v>
      </c>
      <c r="Q60" s="60">
        <v>2</v>
      </c>
      <c r="R60" s="60">
        <v>0.4</v>
      </c>
      <c r="S60" s="60">
        <v>1</v>
      </c>
      <c r="T60" s="60">
        <v>16.2</v>
      </c>
      <c r="U60" s="60">
        <v>749</v>
      </c>
      <c r="V60" s="60">
        <v>538</v>
      </c>
      <c r="W60" s="60">
        <v>266.35</v>
      </c>
      <c r="X60" s="60">
        <v>113</v>
      </c>
      <c r="Y60" s="60">
        <v>52.05</v>
      </c>
      <c r="Z60" s="60">
        <v>120</v>
      </c>
      <c r="AA60" s="60">
        <v>131.04</v>
      </c>
      <c r="AB60" s="60">
        <v>367</v>
      </c>
      <c r="AC60" s="60">
        <v>238.79</v>
      </c>
      <c r="AD60" s="69">
        <f t="shared" si="0"/>
        <v>2151.74</v>
      </c>
      <c r="AE60" s="45">
        <v>7612</v>
      </c>
      <c r="AG60" s="70" t="s">
        <v>341</v>
      </c>
      <c r="AH60" s="70" t="s">
        <v>342</v>
      </c>
    </row>
    <row r="61" spans="1:31" ht="12.75">
      <c r="A61" s="73" t="s">
        <v>197</v>
      </c>
      <c r="B61" s="74">
        <v>67402.12</v>
      </c>
      <c r="C61" s="74">
        <v>54724.74</v>
      </c>
      <c r="D61" s="74">
        <v>24267.8</v>
      </c>
      <c r="E61" s="74">
        <v>146394.66</v>
      </c>
      <c r="F61" s="75">
        <v>214.8</v>
      </c>
      <c r="G61" s="74">
        <v>20097.48</v>
      </c>
      <c r="H61" s="74">
        <v>12794.11</v>
      </c>
      <c r="I61" s="75">
        <v>110.53</v>
      </c>
      <c r="J61" s="74">
        <v>10333.02</v>
      </c>
      <c r="K61" s="74">
        <v>189834.07</v>
      </c>
      <c r="L61" s="76">
        <v>15187</v>
      </c>
      <c r="M61" s="76">
        <v>8484</v>
      </c>
      <c r="N61" s="74">
        <v>48141.16</v>
      </c>
      <c r="O61" s="76">
        <v>8366</v>
      </c>
      <c r="P61" s="74">
        <v>46558.3</v>
      </c>
      <c r="Q61" s="76">
        <v>1250</v>
      </c>
      <c r="R61" s="74">
        <v>1615.11</v>
      </c>
      <c r="S61" s="75">
        <v>845</v>
      </c>
      <c r="T61" s="74">
        <v>5858.34</v>
      </c>
      <c r="U61" s="76">
        <v>39927</v>
      </c>
      <c r="V61" s="76">
        <v>8928</v>
      </c>
      <c r="W61" s="74">
        <v>7054.88</v>
      </c>
      <c r="X61" s="76">
        <v>18656</v>
      </c>
      <c r="Y61" s="74">
        <v>10532.21</v>
      </c>
      <c r="Z61" s="76">
        <v>18617</v>
      </c>
      <c r="AA61" s="74">
        <v>28783.6</v>
      </c>
      <c r="AB61" s="76">
        <v>10958</v>
      </c>
      <c r="AC61" s="74">
        <v>8004.99</v>
      </c>
      <c r="AD61" s="69">
        <f t="shared" si="0"/>
        <v>165385.93</v>
      </c>
      <c r="AE61" s="45">
        <f>SUM(AE3:AE60)</f>
        <v>355220</v>
      </c>
    </row>
  </sheetData>
  <sheetProtection password="CA99" sheet="1" objects="1" scenarios="1" selectLockedCells="1"/>
  <mergeCells count="10">
    <mergeCell ref="Z1:AA1"/>
    <mergeCell ref="AB1:AC1"/>
    <mergeCell ref="Q1:R1"/>
    <mergeCell ref="S1:T1"/>
    <mergeCell ref="V1:W1"/>
    <mergeCell ref="X1:Y1"/>
    <mergeCell ref="B1:E1"/>
    <mergeCell ref="H1:I1"/>
    <mergeCell ref="M1:N1"/>
    <mergeCell ref="O1:P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S48"/>
  <sheetViews>
    <sheetView tabSelected="1" workbookViewId="0" topLeftCell="A1">
      <selection activeCell="D4" sqref="D4:G4"/>
    </sheetView>
  </sheetViews>
  <sheetFormatPr defaultColWidth="9.140625" defaultRowHeight="12.75"/>
  <cols>
    <col min="1" max="1" width="18.140625" style="1" customWidth="1"/>
    <col min="2" max="2" width="14.00390625" style="1" customWidth="1"/>
    <col min="3" max="3" width="8.00390625" style="1" customWidth="1"/>
    <col min="4" max="4" width="6.421875" style="1" customWidth="1"/>
    <col min="5" max="5" width="7.8515625" style="1" customWidth="1"/>
    <col min="6" max="6" width="6.57421875" style="1" customWidth="1"/>
    <col min="7" max="7" width="7.8515625" style="1" customWidth="1"/>
    <col min="8" max="8" width="7.7109375" style="1" customWidth="1"/>
    <col min="9" max="9" width="7.28125" style="1" customWidth="1"/>
    <col min="10" max="10" width="7.7109375" style="1" customWidth="1"/>
    <col min="11" max="12" width="7.8515625" style="1" customWidth="1"/>
    <col min="13" max="13" width="7.7109375" style="1" customWidth="1"/>
    <col min="14" max="14" width="7.8515625" style="1" bestFit="1" customWidth="1"/>
    <col min="15" max="15" width="7.8515625" style="1" customWidth="1"/>
    <col min="16" max="16" width="8.421875" style="1" customWidth="1"/>
    <col min="17" max="17" width="10.57421875" style="1" customWidth="1"/>
    <col min="18" max="16384" width="9.140625" style="1" customWidth="1"/>
  </cols>
  <sheetData>
    <row r="1" spans="2:17" ht="10.5" customHeight="1">
      <c r="B1" s="2"/>
      <c r="C1" s="2"/>
      <c r="D1" s="2"/>
      <c r="E1" s="2"/>
      <c r="F1" s="2"/>
      <c r="G1" s="2"/>
      <c r="H1" s="2"/>
      <c r="I1" s="2"/>
      <c r="J1" s="2"/>
      <c r="K1" s="2"/>
      <c r="L1" s="2"/>
      <c r="M1" s="2"/>
      <c r="N1" s="2"/>
      <c r="O1" s="2"/>
      <c r="P1" s="2"/>
      <c r="Q1" s="2"/>
    </row>
    <row r="2" spans="2:17" ht="114" customHeight="1">
      <c r="B2" s="93"/>
      <c r="C2" s="93"/>
      <c r="D2" s="93"/>
      <c r="E2" s="93"/>
      <c r="F2" s="93"/>
      <c r="G2" s="93"/>
      <c r="H2" s="93"/>
      <c r="I2" s="93"/>
      <c r="J2" s="93"/>
      <c r="K2" s="93"/>
      <c r="L2" s="93"/>
      <c r="M2" s="93"/>
      <c r="N2" s="93"/>
      <c r="O2" s="93"/>
      <c r="P2" s="93"/>
      <c r="Q2" s="93"/>
    </row>
    <row r="3" spans="2:17" ht="20.25" customHeight="1">
      <c r="B3" s="102" t="s">
        <v>239</v>
      </c>
      <c r="C3" s="102"/>
      <c r="D3" s="102"/>
      <c r="E3" s="102"/>
      <c r="F3" s="102"/>
      <c r="G3" s="102"/>
      <c r="H3" s="102"/>
      <c r="I3" s="102"/>
      <c r="J3" s="102"/>
      <c r="K3" s="102"/>
      <c r="L3" s="102"/>
      <c r="M3" s="102"/>
      <c r="N3" s="102"/>
      <c r="O3" s="102"/>
      <c r="P3" s="102"/>
      <c r="Q3" s="102"/>
    </row>
    <row r="4" spans="2:17" ht="24" customHeight="1" thickBot="1">
      <c r="B4" s="102" t="s">
        <v>209</v>
      </c>
      <c r="C4" s="103"/>
      <c r="D4" s="96" t="s">
        <v>349</v>
      </c>
      <c r="E4" s="97"/>
      <c r="F4" s="97"/>
      <c r="G4" s="97"/>
      <c r="I4" s="94" t="s">
        <v>208</v>
      </c>
      <c r="J4" s="95"/>
      <c r="K4" s="95"/>
      <c r="L4" s="95"/>
      <c r="M4" s="95"/>
      <c r="N4" s="95"/>
      <c r="O4" s="95"/>
      <c r="P4" s="95"/>
      <c r="Q4" s="95"/>
    </row>
    <row r="5" spans="2:17" s="77" customFormat="1" ht="19.5" customHeight="1">
      <c r="B5" s="98" t="s">
        <v>201</v>
      </c>
      <c r="C5" s="99"/>
      <c r="D5" s="100">
        <f>VLOOKUP($D$4,5!$A$2:$EX$68,31,FALSE)</f>
        <v>12036</v>
      </c>
      <c r="E5" s="101">
        <f>VLOOKUP($D$4,5!$A$2:$EX$68,11,FALSE)</f>
        <v>5357.55</v>
      </c>
      <c r="F5" s="9" t="s">
        <v>214</v>
      </c>
      <c r="G5" s="90">
        <f>VLOOKUP($D$4,5!$A$2:$EX$68,32,FALSE)</f>
        <v>0</v>
      </c>
      <c r="H5" s="91"/>
      <c r="I5" s="91"/>
      <c r="J5" s="91"/>
      <c r="K5" s="91"/>
      <c r="L5" s="91"/>
      <c r="M5" s="91"/>
      <c r="N5" s="91"/>
      <c r="O5" s="91"/>
      <c r="P5" s="91"/>
      <c r="Q5" s="91"/>
    </row>
    <row r="6" spans="2:19" s="77" customFormat="1" ht="48">
      <c r="B6" s="6" t="s">
        <v>238</v>
      </c>
      <c r="C6" s="6" t="s">
        <v>97</v>
      </c>
      <c r="D6" s="6" t="s">
        <v>98</v>
      </c>
      <c r="E6" s="6" t="s">
        <v>211</v>
      </c>
      <c r="F6" s="6" t="s">
        <v>17</v>
      </c>
      <c r="G6" s="6" t="s">
        <v>100</v>
      </c>
      <c r="H6" s="6" t="s">
        <v>200</v>
      </c>
      <c r="I6" s="6" t="s">
        <v>102</v>
      </c>
      <c r="J6" s="6" t="s">
        <v>103</v>
      </c>
      <c r="K6" s="6" t="s">
        <v>104</v>
      </c>
      <c r="L6" s="7" t="s">
        <v>105</v>
      </c>
      <c r="M6" s="6" t="s">
        <v>210</v>
      </c>
      <c r="N6" s="6" t="s">
        <v>107</v>
      </c>
      <c r="O6" s="6" t="s">
        <v>108</v>
      </c>
      <c r="P6" s="6" t="s">
        <v>109</v>
      </c>
      <c r="Q6" s="6" t="s">
        <v>212</v>
      </c>
      <c r="R6" s="78"/>
      <c r="S6" s="79"/>
    </row>
    <row r="7" spans="2:19" s="77" customFormat="1" ht="12">
      <c r="B7" s="3" t="s">
        <v>196</v>
      </c>
      <c r="C7" s="4">
        <f>VLOOKUP($D$4,2!$A$2:$FA$68,11,FALSE)</f>
        <v>162.72</v>
      </c>
      <c r="D7" s="4">
        <f>VLOOKUP($D$4,2!$A$2:$FA$68,15,FALSE)</f>
        <v>7.59</v>
      </c>
      <c r="E7" s="4">
        <f>VLOOKUP($D$4,2!$A$2:$FA$68,17,FALSE)</f>
        <v>14.18</v>
      </c>
      <c r="F7" s="5"/>
      <c r="G7" s="4">
        <f>VLOOKUP($D$4,2!$A$2:$FA$68,2,FALSE)</f>
        <v>303.27</v>
      </c>
      <c r="H7" s="4">
        <f>VLOOKUP($D$4,2!$A$2:$FA$68,5,FALSE)</f>
        <v>2848.05</v>
      </c>
      <c r="I7" s="4">
        <f>VLOOKUP($D$4,2!$A$2:$FA$68,18,FALSE)</f>
        <v>1514</v>
      </c>
      <c r="J7" s="4">
        <f>VLOOKUP($D$4,2!$A$2:$FA$68,21,FALSE)</f>
        <v>196.63</v>
      </c>
      <c r="K7" s="4">
        <f>VLOOKUP($D$4,2!$A$2:$FA$68,23,FALSE)</f>
        <v>581.43</v>
      </c>
      <c r="L7" s="4">
        <f>VLOOKUP($D$4,2!$A$2:$FA$68,25,FALSE)</f>
        <v>560.42</v>
      </c>
      <c r="M7" s="4">
        <f>VLOOKUP($D$4,2!$A$2:$FA$68,3,FALSE)</f>
        <v>2647.06</v>
      </c>
      <c r="N7" s="4">
        <f>VLOOKUP($D$4,2!$A$2:$FA$68,6,FALSE)</f>
        <v>5798.38</v>
      </c>
      <c r="O7" s="4">
        <f>VLOOKUP($D$4,2!$A$2:$FA$68,7,FALSE)</f>
        <v>1054.03</v>
      </c>
      <c r="P7" s="4">
        <f>VLOOKUP($D$4,2!$A$2:$FA$68,8,FALSE)</f>
        <v>1861.92</v>
      </c>
      <c r="Q7" s="4">
        <f>VLOOKUP($D$4,2!$A$2:$FA$68,9,FALSE)</f>
        <v>8714.33</v>
      </c>
      <c r="R7" s="78"/>
      <c r="S7" s="79"/>
    </row>
    <row r="8" spans="2:19" s="77" customFormat="1" ht="12">
      <c r="B8" s="3" t="s">
        <v>195</v>
      </c>
      <c r="C8" s="4">
        <f>VLOOKUP($D$4,3!$A$2:$FE$68,10,FALSE)</f>
        <v>87.3</v>
      </c>
      <c r="D8" s="4">
        <f>VLOOKUP($D$4,3!$A$2:$FE$68,14,FALSE)</f>
        <v>24.79</v>
      </c>
      <c r="E8" s="4">
        <f>VLOOKUP($D$4,3!$A$2:$FE$68,16,FALSE)</f>
        <v>11.98</v>
      </c>
      <c r="F8" s="5"/>
      <c r="G8" s="4">
        <f>VLOOKUP($D$4,3!$A$2:$FE$68,2,FALSE)</f>
        <v>127.22</v>
      </c>
      <c r="H8" s="4">
        <f>VLOOKUP($D$4,3!$A$2:$FE$68,3,FALSE)</f>
        <v>963.96</v>
      </c>
      <c r="I8" s="4">
        <f>VLOOKUP($D$4,3!$A$2:$FE$68,18,FALSE)</f>
        <v>1394.98</v>
      </c>
      <c r="J8" s="4">
        <f>VLOOKUP($D$4,3!$A$2:$FE$68,20,FALSE)</f>
        <v>334.77</v>
      </c>
      <c r="K8" s="4">
        <f>VLOOKUP($D$4,3!$A$2:$FE$68,22,FALSE)</f>
        <v>429.52</v>
      </c>
      <c r="L8" s="4">
        <f>VLOOKUP($D$4,3!$A$2:$FE$68,24,FALSE)</f>
        <v>983.15</v>
      </c>
      <c r="M8" s="4">
        <f>VLOOKUP($D$4,3!$A$2:$FE$68,4,FALSE)</f>
        <v>3143.82</v>
      </c>
      <c r="N8" s="4">
        <f>VLOOKUP($D$4,3!$A$2:$FE$68,5,FALSE)</f>
        <v>4235</v>
      </c>
      <c r="O8" s="4">
        <f>VLOOKUP($D$4,3!$A$2:$FE$68,6,FALSE)</f>
        <v>961.01</v>
      </c>
      <c r="P8" s="4">
        <f>VLOOKUP($D$4,3!$A$2:$FE$68,7,FALSE)</f>
        <v>2338.97</v>
      </c>
      <c r="Q8" s="4">
        <f>VLOOKUP($D$4,3!$A$2:$FE$68,8,FALSE)</f>
        <v>7534.98</v>
      </c>
      <c r="R8" s="80"/>
      <c r="S8" s="80"/>
    </row>
    <row r="9" spans="2:17" s="77" customFormat="1" ht="12">
      <c r="B9" s="3" t="s">
        <v>194</v>
      </c>
      <c r="C9" s="4">
        <f>VLOOKUP($D$4,4!$A$2:$FE$68,4,FALSE)</f>
        <v>38.41</v>
      </c>
      <c r="D9" s="4">
        <f>VLOOKUP($D$4,4!$A$2:$FE$68,5,FALSE)</f>
        <v>25.55</v>
      </c>
      <c r="E9" s="4">
        <f>VLOOKUP($D$4,4!$A$2:$FE$68,6,FALSE)</f>
        <v>16.64</v>
      </c>
      <c r="F9" s="4">
        <f>VLOOKUP($D$4,4!$A$2:$FE$68,7,FALSE)</f>
        <v>4.06</v>
      </c>
      <c r="G9" s="4">
        <f>VLOOKUP($D$4,4!$A$2:$FE$68,8,FALSE)</f>
        <v>84.66</v>
      </c>
      <c r="H9" s="4">
        <f>VLOOKUP($D$4,4!$A$2:$FE$68,9,FALSE)</f>
        <v>1091.93</v>
      </c>
      <c r="I9" s="4">
        <f>VLOOKUP($D$4,4!$A$2:$FE$68,10,FALSE)</f>
        <v>575.14</v>
      </c>
      <c r="J9" s="4">
        <f>VLOOKUP($D$4,4!$A$2:$FE$68,11,FALSE)</f>
        <v>361.39</v>
      </c>
      <c r="K9" s="4">
        <f>VLOOKUP($D$4,4!$A$2:$FE$68,12,FALSE)</f>
        <v>317.74</v>
      </c>
      <c r="L9" s="4">
        <f>VLOOKUP($D$4,4!$A$2:$FE$68,13,FALSE)</f>
        <v>598.76</v>
      </c>
      <c r="M9" s="4">
        <f>VLOOKUP($D$4,4!$A$2:$FE$68,15,FALSE)</f>
        <v>1858.73</v>
      </c>
      <c r="N9" s="4">
        <f>VLOOKUP($D$4,4!$A$2:$FE$68,16,FALSE)</f>
        <v>3035.32</v>
      </c>
      <c r="O9" s="4">
        <f>VLOOKUP($D$4,4!$A$2:$FE$68,17,FALSE)</f>
        <v>1403.8</v>
      </c>
      <c r="P9" s="4">
        <f>VLOOKUP($D$4,4!$A$2:$FE$68,18,FALSE)</f>
        <v>2835.18</v>
      </c>
      <c r="Q9" s="4">
        <f>VLOOKUP($D$4,4!$A$2:$FE$68,19,FALSE)</f>
        <v>7274.299999999999</v>
      </c>
    </row>
    <row r="10" spans="2:17" s="77" customFormat="1" ht="12">
      <c r="B10" s="3" t="s">
        <v>193</v>
      </c>
      <c r="C10" s="4" t="str">
        <f>VLOOKUP($D$4,5!$A$2:$EX$68,14,FALSE)</f>
        <v>­</v>
      </c>
      <c r="D10" s="4">
        <f>VLOOKUP($D$4,5!$A$2:$EX$68,18,FALSE)</f>
        <v>5.04</v>
      </c>
      <c r="E10" s="4" t="str">
        <f>VLOOKUP($D$4,5!$A$2:$EX$68,20,FALSE)</f>
        <v>­</v>
      </c>
      <c r="F10" s="4">
        <v>0</v>
      </c>
      <c r="G10" s="4">
        <f>VLOOKUP($D$4,5!$A$2:$EX$68,2,FALSE)</f>
        <v>9.93</v>
      </c>
      <c r="H10" s="4">
        <f>VLOOKUP($D$4,5!$A$2:$EX$68,4,FALSE)</f>
        <v>1219.87</v>
      </c>
      <c r="I10" s="4">
        <f>VLOOKUP($D$4,5!$A$2:$EX$68,23,FALSE)</f>
        <v>563.68</v>
      </c>
      <c r="J10" s="4">
        <f>VLOOKUP($D$4,5!$A$2:$EX$68,25,FALSE)</f>
        <v>384.53</v>
      </c>
      <c r="K10" s="4">
        <f>VLOOKUP($D$4,5!$A$2:$EX$68,27,FALSE)</f>
        <v>135.94</v>
      </c>
      <c r="L10" s="4">
        <f>VLOOKUP($D$4,5!$A$2:$EX$68,29,FALSE)</f>
        <v>438.72</v>
      </c>
      <c r="M10" s="4">
        <f>VLOOKUP($D$4,5!$A$2:$EX$68,3,FALSE)</f>
        <v>1524.77</v>
      </c>
      <c r="N10" s="4">
        <f>VLOOKUP($D$4,5!$A$2:$EX$68,5,FALSE)</f>
        <v>2754.57</v>
      </c>
      <c r="O10" s="4">
        <f>VLOOKUP($D$4,5!$A$2:$EX$68,7,FALSE)</f>
        <v>985.22</v>
      </c>
      <c r="P10" s="4">
        <f>VLOOKUP($D$4,5!$A$2:$EX$68,10,FALSE)</f>
        <v>49.18</v>
      </c>
      <c r="Q10" s="4">
        <f>VLOOKUP($D$4,5!$A$2:$EX$68,11,FALSE)</f>
        <v>5357.55</v>
      </c>
    </row>
    <row r="11" spans="2:17" ht="12.75">
      <c r="B11" s="2"/>
      <c r="C11" s="2"/>
      <c r="D11" s="2"/>
      <c r="E11" s="2"/>
      <c r="F11" s="2"/>
      <c r="G11" s="2"/>
      <c r="H11" s="2"/>
      <c r="I11" s="2"/>
      <c r="J11" s="2"/>
      <c r="K11" s="2"/>
      <c r="L11" s="2"/>
      <c r="M11" s="2"/>
      <c r="N11" s="2"/>
      <c r="O11" s="2"/>
      <c r="P11" s="2"/>
      <c r="Q11" s="2"/>
    </row>
    <row r="12" spans="2:17" ht="12.75">
      <c r="B12" s="2"/>
      <c r="C12" s="2"/>
      <c r="D12" s="2"/>
      <c r="E12" s="2"/>
      <c r="F12" s="2"/>
      <c r="G12" s="2"/>
      <c r="H12" s="2"/>
      <c r="I12" s="2"/>
      <c r="J12" s="2"/>
      <c r="K12" s="2"/>
      <c r="L12" s="2"/>
      <c r="M12" s="2"/>
      <c r="N12" s="2"/>
      <c r="O12" s="2"/>
      <c r="P12" s="2"/>
      <c r="Q12" s="2"/>
    </row>
    <row r="13" spans="2:17" ht="12.75">
      <c r="B13" s="2"/>
      <c r="C13" s="2"/>
      <c r="D13" s="2"/>
      <c r="E13" s="2"/>
      <c r="F13" s="2"/>
      <c r="G13" s="2"/>
      <c r="H13" s="2"/>
      <c r="I13" s="2"/>
      <c r="J13" s="2"/>
      <c r="K13" s="2"/>
      <c r="L13" s="2"/>
      <c r="M13" s="2"/>
      <c r="N13" s="2"/>
      <c r="O13" s="2"/>
      <c r="P13" s="2"/>
      <c r="Q13" s="2"/>
    </row>
    <row r="14" spans="2:17" ht="12.75">
      <c r="B14" s="2"/>
      <c r="C14" s="2"/>
      <c r="D14" s="2"/>
      <c r="E14" s="2"/>
      <c r="F14" s="2"/>
      <c r="G14" s="2"/>
      <c r="H14" s="2"/>
      <c r="I14" s="2"/>
      <c r="J14" s="2"/>
      <c r="K14" s="2"/>
      <c r="L14" s="2"/>
      <c r="M14" s="2"/>
      <c r="N14" s="2"/>
      <c r="O14" s="2"/>
      <c r="P14" s="2"/>
      <c r="Q14" s="2"/>
    </row>
    <row r="15" spans="2:17" ht="12.75">
      <c r="B15" s="2"/>
      <c r="C15" s="2"/>
      <c r="D15" s="2"/>
      <c r="E15" s="2"/>
      <c r="F15" s="2"/>
      <c r="G15" s="2"/>
      <c r="H15" s="2"/>
      <c r="I15" s="2"/>
      <c r="J15" s="2"/>
      <c r="K15" s="2"/>
      <c r="L15" s="2"/>
      <c r="M15" s="2"/>
      <c r="N15" s="2"/>
      <c r="O15" s="2"/>
      <c r="P15" s="2"/>
      <c r="Q15" s="2"/>
    </row>
    <row r="16" spans="2:17" ht="12.75">
      <c r="B16" s="2"/>
      <c r="C16" s="2"/>
      <c r="D16" s="2"/>
      <c r="E16" s="2"/>
      <c r="F16" s="2"/>
      <c r="G16" s="2"/>
      <c r="H16" s="2"/>
      <c r="I16" s="2"/>
      <c r="J16" s="2"/>
      <c r="K16" s="2"/>
      <c r="L16" s="2"/>
      <c r="M16" s="2"/>
      <c r="N16" s="2"/>
      <c r="O16" s="2"/>
      <c r="P16" s="2"/>
      <c r="Q16" s="2"/>
    </row>
    <row r="17" spans="2:17" ht="12.75">
      <c r="B17" s="2"/>
      <c r="C17" s="2"/>
      <c r="D17" s="2"/>
      <c r="E17" s="2"/>
      <c r="F17" s="2"/>
      <c r="G17" s="2"/>
      <c r="H17" s="2"/>
      <c r="I17" s="2"/>
      <c r="J17" s="2"/>
      <c r="K17" s="2"/>
      <c r="L17" s="2"/>
      <c r="M17" s="2"/>
      <c r="N17" s="2"/>
      <c r="O17" s="2"/>
      <c r="P17" s="2"/>
      <c r="Q17" s="2"/>
    </row>
    <row r="18" spans="2:17" ht="12.75">
      <c r="B18" s="2"/>
      <c r="C18" s="2"/>
      <c r="D18" s="2"/>
      <c r="E18" s="2"/>
      <c r="F18" s="2"/>
      <c r="G18" s="2"/>
      <c r="H18" s="2"/>
      <c r="I18" s="2"/>
      <c r="J18" s="2"/>
      <c r="K18" s="2"/>
      <c r="L18" s="2"/>
      <c r="M18" s="2"/>
      <c r="N18" s="2"/>
      <c r="O18" s="2"/>
      <c r="P18" s="2"/>
      <c r="Q18" s="2"/>
    </row>
    <row r="19" spans="2:17" ht="12.75">
      <c r="B19" s="2"/>
      <c r="C19" s="2"/>
      <c r="D19" s="2"/>
      <c r="E19" s="2"/>
      <c r="F19" s="2"/>
      <c r="G19" s="2"/>
      <c r="H19" s="2"/>
      <c r="I19" s="2"/>
      <c r="J19" s="2"/>
      <c r="K19" s="2"/>
      <c r="L19" s="2"/>
      <c r="M19" s="2"/>
      <c r="N19" s="2"/>
      <c r="O19" s="2"/>
      <c r="P19" s="2"/>
      <c r="Q19" s="2"/>
    </row>
    <row r="20" spans="2:17" ht="12.75">
      <c r="B20" s="2"/>
      <c r="C20" s="2"/>
      <c r="D20" s="2"/>
      <c r="E20" s="2"/>
      <c r="F20" s="2"/>
      <c r="G20" s="2"/>
      <c r="H20" s="2"/>
      <c r="I20" s="2"/>
      <c r="J20" s="2"/>
      <c r="K20" s="2"/>
      <c r="L20" s="2"/>
      <c r="M20" s="2"/>
      <c r="N20" s="2"/>
      <c r="O20" s="2"/>
      <c r="P20" s="2"/>
      <c r="Q20" s="2"/>
    </row>
    <row r="21" spans="2:17" ht="12.75">
      <c r="B21" s="2"/>
      <c r="C21" s="2"/>
      <c r="D21" s="2"/>
      <c r="E21" s="2"/>
      <c r="F21" s="2"/>
      <c r="G21" s="2"/>
      <c r="H21" s="2"/>
      <c r="I21" s="2"/>
      <c r="J21" s="2"/>
      <c r="K21" s="2"/>
      <c r="L21" s="2"/>
      <c r="M21" s="2"/>
      <c r="N21" s="2"/>
      <c r="O21" s="2"/>
      <c r="P21" s="2"/>
      <c r="Q21" s="2"/>
    </row>
    <row r="22" spans="2:17" ht="12.75">
      <c r="B22" s="2"/>
      <c r="C22" s="2"/>
      <c r="D22" s="2"/>
      <c r="E22" s="2"/>
      <c r="F22" s="2"/>
      <c r="G22" s="2"/>
      <c r="H22" s="2"/>
      <c r="I22" s="2"/>
      <c r="J22" s="2"/>
      <c r="K22" s="2"/>
      <c r="L22" s="2"/>
      <c r="M22" s="2"/>
      <c r="N22" s="2"/>
      <c r="O22" s="2"/>
      <c r="P22" s="2"/>
      <c r="Q22" s="2"/>
    </row>
    <row r="23" spans="2:17" ht="12.75">
      <c r="B23" s="2"/>
      <c r="C23" s="2"/>
      <c r="D23" s="2"/>
      <c r="E23" s="2"/>
      <c r="F23" s="2"/>
      <c r="G23" s="2"/>
      <c r="H23" s="2"/>
      <c r="I23" s="2"/>
      <c r="J23" s="2"/>
      <c r="K23" s="2"/>
      <c r="L23" s="2"/>
      <c r="M23" s="2"/>
      <c r="N23" s="2"/>
      <c r="O23" s="2"/>
      <c r="P23" s="2"/>
      <c r="Q23" s="2"/>
    </row>
    <row r="24" spans="2:17" ht="12.75">
      <c r="B24" s="2"/>
      <c r="C24" s="2"/>
      <c r="D24" s="2"/>
      <c r="E24" s="2"/>
      <c r="F24" s="2"/>
      <c r="G24" s="2"/>
      <c r="H24" s="2"/>
      <c r="I24" s="2"/>
      <c r="J24" s="2"/>
      <c r="K24" s="2"/>
      <c r="L24" s="2"/>
      <c r="M24" s="2"/>
      <c r="N24" s="2"/>
      <c r="O24" s="2"/>
      <c r="P24" s="2"/>
      <c r="Q24" s="2"/>
    </row>
    <row r="25" spans="2:17" ht="12.75">
      <c r="B25" s="2"/>
      <c r="C25" s="2"/>
      <c r="D25" s="2"/>
      <c r="E25" s="2"/>
      <c r="F25" s="2"/>
      <c r="G25" s="2"/>
      <c r="H25" s="2"/>
      <c r="I25" s="2"/>
      <c r="J25" s="2"/>
      <c r="K25" s="2"/>
      <c r="L25" s="2"/>
      <c r="M25" s="2"/>
      <c r="N25" s="2"/>
      <c r="O25" s="2"/>
      <c r="P25" s="2"/>
      <c r="Q25" s="2"/>
    </row>
    <row r="26" spans="2:17" ht="12.75">
      <c r="B26" s="2"/>
      <c r="C26" s="2"/>
      <c r="D26" s="2"/>
      <c r="E26" s="2"/>
      <c r="F26" s="2"/>
      <c r="G26" s="2"/>
      <c r="H26" s="2"/>
      <c r="I26" s="2"/>
      <c r="J26" s="2"/>
      <c r="K26" s="2"/>
      <c r="L26" s="2"/>
      <c r="M26" s="2"/>
      <c r="N26" s="2"/>
      <c r="O26" s="2"/>
      <c r="P26" s="2"/>
      <c r="Q26" s="2"/>
    </row>
    <row r="27" spans="2:17" ht="12.75">
      <c r="B27" s="2"/>
      <c r="C27" s="2"/>
      <c r="D27" s="2"/>
      <c r="E27" s="2"/>
      <c r="F27" s="2"/>
      <c r="G27" s="2"/>
      <c r="H27" s="2"/>
      <c r="I27" s="2"/>
      <c r="J27" s="2"/>
      <c r="K27" s="2"/>
      <c r="L27" s="2"/>
      <c r="M27" s="2"/>
      <c r="N27" s="2"/>
      <c r="O27" s="2"/>
      <c r="P27" s="2"/>
      <c r="Q27" s="2"/>
    </row>
    <row r="28" spans="2:17" ht="12.75">
      <c r="B28" s="2"/>
      <c r="C28" s="2"/>
      <c r="D28" s="2"/>
      <c r="E28" s="2"/>
      <c r="F28" s="2"/>
      <c r="G28" s="2"/>
      <c r="H28" s="2"/>
      <c r="I28" s="2"/>
      <c r="J28" s="2"/>
      <c r="K28" s="2"/>
      <c r="L28" s="2"/>
      <c r="M28" s="2"/>
      <c r="N28" s="2"/>
      <c r="O28" s="2"/>
      <c r="P28" s="2"/>
      <c r="Q28" s="2"/>
    </row>
    <row r="29" spans="2:17" ht="12.75">
      <c r="B29" s="2"/>
      <c r="C29" s="2"/>
      <c r="D29" s="2"/>
      <c r="E29" s="2"/>
      <c r="F29" s="2"/>
      <c r="G29" s="2"/>
      <c r="H29" s="2"/>
      <c r="I29" s="2"/>
      <c r="J29" s="2"/>
      <c r="K29" s="2"/>
      <c r="L29" s="2"/>
      <c r="M29" s="2"/>
      <c r="N29" s="2"/>
      <c r="O29" s="2"/>
      <c r="P29" s="2"/>
      <c r="Q29" s="2"/>
    </row>
    <row r="30" spans="2:17" ht="12.75">
      <c r="B30" s="2"/>
      <c r="C30" s="2"/>
      <c r="D30" s="2"/>
      <c r="E30" s="2"/>
      <c r="F30" s="2"/>
      <c r="G30" s="2"/>
      <c r="H30" s="2"/>
      <c r="I30" s="2"/>
      <c r="J30" s="2"/>
      <c r="K30" s="2"/>
      <c r="L30" s="2"/>
      <c r="M30" s="2"/>
      <c r="N30" s="2"/>
      <c r="O30" s="2"/>
      <c r="P30" s="2"/>
      <c r="Q30" s="2"/>
    </row>
    <row r="31" spans="2:17" ht="12.75">
      <c r="B31" s="2"/>
      <c r="C31" s="2"/>
      <c r="D31" s="2"/>
      <c r="E31" s="2"/>
      <c r="F31" s="2"/>
      <c r="G31" s="2"/>
      <c r="H31" s="2"/>
      <c r="I31" s="2"/>
      <c r="J31" s="2"/>
      <c r="K31" s="2"/>
      <c r="L31" s="2"/>
      <c r="M31" s="2"/>
      <c r="N31" s="2"/>
      <c r="O31" s="2"/>
      <c r="P31" s="2"/>
      <c r="Q31" s="2"/>
    </row>
    <row r="32" spans="2:17" ht="12.75">
      <c r="B32" s="2"/>
      <c r="C32" s="2"/>
      <c r="D32" s="2"/>
      <c r="E32" s="2"/>
      <c r="F32" s="2"/>
      <c r="G32" s="2"/>
      <c r="H32" s="2"/>
      <c r="I32" s="2"/>
      <c r="J32" s="2"/>
      <c r="K32" s="2"/>
      <c r="L32" s="2"/>
      <c r="M32" s="2"/>
      <c r="N32" s="2"/>
      <c r="O32" s="2"/>
      <c r="P32" s="2"/>
      <c r="Q32" s="2"/>
    </row>
    <row r="33" spans="2:17" ht="12.75">
      <c r="B33" s="2"/>
      <c r="C33" s="2"/>
      <c r="D33" s="2"/>
      <c r="E33" s="2"/>
      <c r="F33" s="2"/>
      <c r="G33" s="2"/>
      <c r="H33" s="2"/>
      <c r="I33" s="2"/>
      <c r="J33" s="2"/>
      <c r="K33" s="2"/>
      <c r="L33" s="2"/>
      <c r="M33" s="2"/>
      <c r="N33" s="2"/>
      <c r="O33" s="2"/>
      <c r="P33" s="2"/>
      <c r="Q33" s="2"/>
    </row>
    <row r="34" spans="2:17" ht="12.75">
      <c r="B34" s="2"/>
      <c r="C34" s="2"/>
      <c r="D34" s="2"/>
      <c r="E34" s="2"/>
      <c r="F34" s="2"/>
      <c r="G34" s="2"/>
      <c r="H34" s="2"/>
      <c r="I34" s="2"/>
      <c r="J34" s="2"/>
      <c r="K34" s="2"/>
      <c r="L34" s="2"/>
      <c r="M34" s="2"/>
      <c r="N34" s="2"/>
      <c r="O34" s="2"/>
      <c r="P34" s="2"/>
      <c r="Q34" s="2"/>
    </row>
    <row r="35" spans="2:17" ht="12.75">
      <c r="B35" s="2"/>
      <c r="C35" s="2"/>
      <c r="D35" s="2"/>
      <c r="E35" s="2"/>
      <c r="F35" s="2"/>
      <c r="G35" s="2"/>
      <c r="H35" s="2"/>
      <c r="I35" s="2"/>
      <c r="J35" s="2"/>
      <c r="K35" s="2"/>
      <c r="L35" s="2"/>
      <c r="M35" s="2"/>
      <c r="N35" s="2"/>
      <c r="O35" s="2"/>
      <c r="P35" s="2"/>
      <c r="Q35" s="2"/>
    </row>
    <row r="36" spans="2:17" ht="12.75">
      <c r="B36" s="2"/>
      <c r="C36" s="2"/>
      <c r="D36" s="2"/>
      <c r="E36" s="2"/>
      <c r="F36" s="2"/>
      <c r="G36" s="2"/>
      <c r="H36" s="2"/>
      <c r="I36" s="2"/>
      <c r="J36" s="2"/>
      <c r="K36" s="2"/>
      <c r="L36" s="2"/>
      <c r="M36" s="2"/>
      <c r="N36" s="2"/>
      <c r="O36" s="2"/>
      <c r="P36" s="2"/>
      <c r="Q36" s="2"/>
    </row>
    <row r="37" spans="2:17" ht="12.75">
      <c r="B37" s="2"/>
      <c r="C37" s="2"/>
      <c r="D37" s="2"/>
      <c r="E37" s="2"/>
      <c r="F37" s="2"/>
      <c r="G37" s="2"/>
      <c r="H37" s="2"/>
      <c r="I37" s="2"/>
      <c r="J37" s="2"/>
      <c r="K37" s="2"/>
      <c r="L37" s="2"/>
      <c r="M37" s="2"/>
      <c r="N37" s="2"/>
      <c r="O37" s="2"/>
      <c r="P37" s="2"/>
      <c r="Q37" s="2"/>
    </row>
    <row r="38" spans="2:17" ht="12.75">
      <c r="B38" s="2"/>
      <c r="C38" s="2"/>
      <c r="D38" s="2"/>
      <c r="E38" s="2"/>
      <c r="F38" s="2"/>
      <c r="G38" s="2"/>
      <c r="H38" s="2"/>
      <c r="I38" s="2"/>
      <c r="J38" s="2"/>
      <c r="K38" s="2"/>
      <c r="L38" s="2"/>
      <c r="M38" s="2"/>
      <c r="N38" s="2"/>
      <c r="O38" s="2"/>
      <c r="P38" s="2"/>
      <c r="Q38" s="2"/>
    </row>
    <row r="39" spans="2:17" ht="12.75">
      <c r="B39" s="2"/>
      <c r="C39" s="2"/>
      <c r="D39" s="2"/>
      <c r="E39" s="2"/>
      <c r="F39" s="2"/>
      <c r="G39" s="2"/>
      <c r="H39" s="2"/>
      <c r="I39" s="2"/>
      <c r="J39" s="2"/>
      <c r="K39" s="2"/>
      <c r="L39" s="2"/>
      <c r="M39" s="2"/>
      <c r="N39" s="2"/>
      <c r="O39" s="2"/>
      <c r="P39" s="2"/>
      <c r="Q39" s="2"/>
    </row>
    <row r="40" spans="2:17" ht="12.75">
      <c r="B40" s="2"/>
      <c r="C40" s="2"/>
      <c r="D40" s="2"/>
      <c r="E40" s="2"/>
      <c r="F40" s="2"/>
      <c r="G40" s="2"/>
      <c r="H40" s="2"/>
      <c r="I40" s="2"/>
      <c r="J40" s="2"/>
      <c r="K40" s="2"/>
      <c r="L40" s="2"/>
      <c r="M40" s="2"/>
      <c r="N40" s="2"/>
      <c r="O40" s="2"/>
      <c r="P40" s="2"/>
      <c r="Q40" s="2"/>
    </row>
    <row r="41" spans="2:17" ht="9" customHeight="1">
      <c r="B41" s="2"/>
      <c r="C41" s="2"/>
      <c r="D41" s="2"/>
      <c r="E41" s="2"/>
      <c r="F41" s="2"/>
      <c r="G41" s="2"/>
      <c r="H41" s="2"/>
      <c r="I41" s="2"/>
      <c r="J41" s="2"/>
      <c r="K41" s="2"/>
      <c r="L41" s="2"/>
      <c r="M41" s="2"/>
      <c r="N41" s="2"/>
      <c r="O41" s="2"/>
      <c r="P41" s="2"/>
      <c r="Q41" s="2"/>
    </row>
    <row r="42" spans="2:17" ht="9" customHeight="1">
      <c r="B42" s="2"/>
      <c r="C42" s="2"/>
      <c r="D42" s="2"/>
      <c r="E42" s="2"/>
      <c r="F42" s="2"/>
      <c r="G42" s="2"/>
      <c r="H42" s="2"/>
      <c r="I42" s="2"/>
      <c r="J42" s="2"/>
      <c r="K42" s="2"/>
      <c r="L42" s="2"/>
      <c r="M42" s="2"/>
      <c r="N42" s="2"/>
      <c r="O42" s="2"/>
      <c r="P42" s="2"/>
      <c r="Q42" s="2"/>
    </row>
    <row r="43" spans="2:17" ht="12.75">
      <c r="B43" s="2"/>
      <c r="C43" s="2"/>
      <c r="D43" s="2"/>
      <c r="E43" s="2"/>
      <c r="F43" s="2"/>
      <c r="G43" s="2"/>
      <c r="H43" s="2"/>
      <c r="I43" s="2"/>
      <c r="J43" s="2"/>
      <c r="K43" s="2"/>
      <c r="L43" s="2"/>
      <c r="M43" s="2"/>
      <c r="N43" s="2"/>
      <c r="O43" s="2"/>
      <c r="P43" s="2"/>
      <c r="Q43" s="2"/>
    </row>
    <row r="44" spans="3:17" ht="12.75">
      <c r="C44" s="92" t="s">
        <v>204</v>
      </c>
      <c r="D44" s="92"/>
      <c r="E44" s="92"/>
      <c r="F44" s="92"/>
      <c r="G44" s="92"/>
      <c r="H44" s="92"/>
      <c r="I44" s="92"/>
      <c r="J44" s="92"/>
      <c r="K44" s="92" t="s">
        <v>205</v>
      </c>
      <c r="L44" s="92"/>
      <c r="M44" s="92"/>
      <c r="N44" s="92"/>
      <c r="O44" s="92"/>
      <c r="P44" s="92"/>
      <c r="Q44" s="92"/>
    </row>
    <row r="45" spans="3:17" ht="12.75">
      <c r="C45" s="92" t="s">
        <v>206</v>
      </c>
      <c r="D45" s="92"/>
      <c r="E45" s="92"/>
      <c r="F45" s="92"/>
      <c r="G45" s="92"/>
      <c r="H45" s="92"/>
      <c r="I45" s="92"/>
      <c r="K45" s="92" t="s">
        <v>207</v>
      </c>
      <c r="L45" s="92"/>
      <c r="M45" s="92"/>
      <c r="N45" s="92"/>
      <c r="O45" s="92"/>
      <c r="P45" s="92"/>
      <c r="Q45" s="92"/>
    </row>
    <row r="46" spans="3:17" ht="12.75">
      <c r="C46" s="92" t="s">
        <v>236</v>
      </c>
      <c r="D46" s="92"/>
      <c r="E46" s="92"/>
      <c r="F46" s="92"/>
      <c r="G46" s="92"/>
      <c r="H46" s="92"/>
      <c r="I46" s="8"/>
      <c r="J46" s="8"/>
      <c r="K46" s="92" t="s">
        <v>237</v>
      </c>
      <c r="L46" s="92"/>
      <c r="M46" s="92"/>
      <c r="N46" s="92"/>
      <c r="O46" s="92"/>
      <c r="P46" s="92"/>
      <c r="Q46" s="92"/>
    </row>
    <row r="47" spans="8:10" ht="12.75">
      <c r="H47" s="8"/>
      <c r="I47" s="8"/>
      <c r="J47" s="8"/>
    </row>
    <row r="48" spans="8:10" ht="12.75" customHeight="1">
      <c r="H48" s="8"/>
      <c r="I48" s="8"/>
      <c r="J48" s="8"/>
    </row>
  </sheetData>
  <sheetProtection password="CA99" sheet="1" objects="1" scenarios="1" selectLockedCells="1"/>
  <protectedRanges>
    <protectedRange sqref="D4:E4" name="Intervallo1"/>
  </protectedRanges>
  <mergeCells count="14">
    <mergeCell ref="C46:H46"/>
    <mergeCell ref="K46:Q46"/>
    <mergeCell ref="K45:Q45"/>
    <mergeCell ref="B2:Q2"/>
    <mergeCell ref="I4:Q4"/>
    <mergeCell ref="D4:G4"/>
    <mergeCell ref="B5:C5"/>
    <mergeCell ref="D5:E5"/>
    <mergeCell ref="B3:Q3"/>
    <mergeCell ref="B4:C4"/>
    <mergeCell ref="G5:Q5"/>
    <mergeCell ref="K44:Q44"/>
    <mergeCell ref="C44:J44"/>
    <mergeCell ref="C45:I45"/>
  </mergeCells>
  <printOptions/>
  <pageMargins left="0.75" right="0.75" top="1" bottom="1"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cp:lastPrinted>2011-05-21T12:05:56Z</cp:lastPrinted>
  <dcterms:created xsi:type="dcterms:W3CDTF">2011-05-21T07:59:01Z</dcterms:created>
  <dcterms:modified xsi:type="dcterms:W3CDTF">2013-05-03T20:51:08Z</dcterms:modified>
  <cp:category/>
  <cp:version/>
  <cp:contentType/>
  <cp:contentStatus/>
</cp:coreProperties>
</file>